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an-100095\Desktop\บูรณาการโลจิสติกส์ 67\"/>
    </mc:Choice>
  </mc:AlternateContent>
  <bookViews>
    <workbookView xWindow="0" yWindow="0" windowWidth="20490" windowHeight="7650" activeTab="1"/>
  </bookViews>
  <sheets>
    <sheet name="รายละเอียด" sheetId="1" r:id="rId1"/>
    <sheet name="ตย." sheetId="2" r:id="rId2"/>
  </sheets>
  <definedNames>
    <definedName name="\0">#REF!</definedName>
    <definedName name="\c">#REF!</definedName>
    <definedName name="\e">#REF!</definedName>
    <definedName name="\h">#REF!</definedName>
    <definedName name="\p">#REF!</definedName>
    <definedName name="\r">#REF!</definedName>
    <definedName name="\s">#REF!</definedName>
    <definedName name="_xlnm._FilterDatabase" localSheetId="1" hidden="1">ตย.!$A$8:$R$876</definedName>
    <definedName name="aaa" hidden="1">{#N/A,#N/A,TRUE,"ภาคเหนือ_vr"}</definedName>
    <definedName name="COP">#N/A</definedName>
    <definedName name="d" hidden="1">{#N/A,#N/A,TRUE,"ภาคเหนือ_vr"}</definedName>
    <definedName name="ddd" hidden="1">{#N/A,#N/A,TRUE,"ภาคเหนือ_vr"}</definedName>
    <definedName name="defi" hidden="1">{#N/A,#N/A,TRUE,"ภาคเหนือ_vr"}</definedName>
    <definedName name="dfg" hidden="1">{#N/A,#N/A,TRUE,"ภาคเหนือ_vr"}</definedName>
    <definedName name="dfhg" hidden="1">{#N/A,#N/A,TRUE,"ภาคเหนือ_vr"}</definedName>
    <definedName name="fgh" hidden="1">{#N/A,#N/A,TRUE,"ภาคเหนือ_vr"}</definedName>
    <definedName name="ghj" hidden="1">{#N/A,#N/A,TRUE,"ภาคเหนือ_vr"}</definedName>
    <definedName name="hjk" hidden="1">{#N/A,#N/A,TRUE,"ภาคเหนือ_vr"}</definedName>
    <definedName name="kk" hidden="1">{#N/A,#N/A,TRUE,"ภาคเหนือ_vr"}</definedName>
    <definedName name="Length_NE">#REF!</definedName>
    <definedName name="_xlnm.Print_Area" localSheetId="1">ตย.!$A$1:$Q$877</definedName>
    <definedName name="_xlnm.Print_Area" localSheetId="0">รายละเอียด!$A$1:$Q$28</definedName>
    <definedName name="_xlnm.Print_Titles" localSheetId="1">ตย.!$5:$8</definedName>
    <definedName name="wrn.nrep." hidden="1">{#N/A,#N/A,TRUE,"ภาคเหนือ_vr"}</definedName>
    <definedName name="กดเ" hidden="1">{#N/A,#N/A,TRUE,"ภาคเหนือ_vr"}</definedName>
    <definedName name="ค่าใช้จ่ายบุคลากร">#REF!</definedName>
    <definedName name="โครงข่ายรวม2" hidden="1">{#N/A,#N/A,TRUE,"ภาคเหนือ_vr"}</definedName>
    <definedName name="งง" hidden="1">{#N/A,#N/A,TRUE,"ภาคเหนือ_vr"}</definedName>
    <definedName name="งบกลางปี" hidden="1">{#N/A,#N/A,TRUE,"ภาคเหนือ_vr"}</definedName>
    <definedName name="งบกลางปี1" hidden="1">{#N/A,#N/A,TRUE,"ภาคเหนือ_vr"}</definedName>
    <definedName name="งบกลางปี52" hidden="1">{#N/A,#N/A,TRUE,"ภาคเหนือ_vr"}</definedName>
    <definedName name="งบประมาณ" hidden="1">{#N/A,#N/A,TRUE,"ภาคเหนือ_vr"}</definedName>
    <definedName name="งบประมารปี52" hidden="1">{#N/A,#N/A,TRUE,"ภาคเหนือ_vr"}</definedName>
    <definedName name="งบสส.30ล้าน" hidden="1">{#N/A,#N/A,TRUE,"ภาคเหนือ_vr"}</definedName>
    <definedName name="งาน48" hidden="1">{#N/A,#N/A,TRUE,"ภาคเหนือ_vr"}</definedName>
    <definedName name="ดเ" hidden="1">{#N/A,#N/A,TRUE,"ภาคเหนือ_vr"}</definedName>
    <definedName name="ทางถนน">#REF!</definedName>
    <definedName name="บัญชีรายชื่อสายทาง" hidden="1">{#N/A,#N/A,TRUE,"ภาคเหนือ_vr"}</definedName>
    <definedName name="แบบฟอร์ม" hidden="1">{#N/A,#N/A,TRUE,"ภาคเหนือ_vr"}</definedName>
    <definedName name="ผผผผผ">#REF!</definedName>
    <definedName name="ผูกพัน">#REF!</definedName>
    <definedName name="ผูกพันตามสัญญา">#REF!</definedName>
    <definedName name="แผนงาน" hidden="1">{#N/A,#N/A,TRUE,"ภาคเหนือ_vr"}</definedName>
    <definedName name="แผนงานปี2552" hidden="1">{#N/A,#N/A,TRUE,"ภาคเหนือ_vr"}</definedName>
    <definedName name="แผนงานปี52" hidden="1">{#N/A,#N/A,TRUE,"ภาคเหนือ_vr"}</definedName>
    <definedName name="แผยนงาน" hidden="1">{#N/A,#N/A,TRUE,"ภาคเหนือ_vr"}</definedName>
    <definedName name="เรียงงบ2" hidden="1">{#N/A,#N/A,TRUE,"ภาคเหนือ_vr"}</definedName>
    <definedName name="ลพบุรี" hidden="1">{#N/A,#N/A,TRUE,"ภาคเหนือ_vr"}</definedName>
    <definedName name="ลาดยาง">#REF!</definedName>
    <definedName name="ฦ">#REF!</definedName>
    <definedName name="สทช.121" hidden="1">{#N/A,#N/A,TRUE,"ภาคเหนือ_vr"}</definedName>
    <definedName name="สทช.14">#REF!</definedName>
    <definedName name="สทช.15">#REF!</definedName>
    <definedName name="สรุป" hidden="1">{#N/A,#N/A,TRUE,"ภาคเหนือ_vr"}</definedName>
    <definedName name="สรุปท่องเที่ยว" hidden="1">{#N/A,#N/A,TRUE,"ภาคเหนือ_vr"}</definedName>
    <definedName name="สว" hidden="1">{#N/A,#N/A,TRUE,"ภาคเหนือ_vr"}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2" l="1"/>
  <c r="K876" i="2"/>
  <c r="K875" i="2"/>
  <c r="K874" i="2"/>
  <c r="J872" i="2"/>
  <c r="I872" i="2"/>
  <c r="H872" i="2"/>
  <c r="G872" i="2"/>
  <c r="F872" i="2"/>
  <c r="K872" i="2" s="1"/>
  <c r="K871" i="2"/>
  <c r="K870" i="2"/>
  <c r="H869" i="2"/>
  <c r="K869" i="2" s="1"/>
  <c r="J868" i="2"/>
  <c r="J867" i="2" s="1"/>
  <c r="I868" i="2"/>
  <c r="I867" i="2" s="1"/>
  <c r="K866" i="2"/>
  <c r="K865" i="2"/>
  <c r="K864" i="2"/>
  <c r="H864" i="2"/>
  <c r="H863" i="2" s="1"/>
  <c r="K863" i="2" s="1"/>
  <c r="K862" i="2"/>
  <c r="K861" i="2"/>
  <c r="K860" i="2"/>
  <c r="K859" i="2"/>
  <c r="K858" i="2"/>
  <c r="K857" i="2"/>
  <c r="K856" i="2"/>
  <c r="K855" i="2"/>
  <c r="K854" i="2"/>
  <c r="K853" i="2"/>
  <c r="K852" i="2" s="1"/>
  <c r="K851" i="2" s="1"/>
  <c r="J852" i="2"/>
  <c r="J851" i="2" s="1"/>
  <c r="I852" i="2"/>
  <c r="I851" i="2" s="1"/>
  <c r="H852" i="2"/>
  <c r="H851" i="2" s="1"/>
  <c r="G852" i="2"/>
  <c r="G851" i="2" s="1"/>
  <c r="F852" i="2"/>
  <c r="F851" i="2" s="1"/>
  <c r="K850" i="2"/>
  <c r="K849" i="2"/>
  <c r="K848" i="2"/>
  <c r="K847" i="2"/>
  <c r="K846" i="2"/>
  <c r="K845" i="2"/>
  <c r="K844" i="2"/>
  <c r="K843" i="2"/>
  <c r="K842" i="2"/>
  <c r="K841" i="2"/>
  <c r="K840" i="2"/>
  <c r="K839" i="2"/>
  <c r="K838" i="2"/>
  <c r="K837" i="2"/>
  <c r="K836" i="2"/>
  <c r="F835" i="2"/>
  <c r="K835" i="2" s="1"/>
  <c r="F834" i="2"/>
  <c r="K834" i="2" s="1"/>
  <c r="F833" i="2"/>
  <c r="K833" i="2" s="1"/>
  <c r="F832" i="2"/>
  <c r="J831" i="2"/>
  <c r="I831" i="2"/>
  <c r="H831" i="2"/>
  <c r="G831" i="2"/>
  <c r="K828" i="2"/>
  <c r="J828" i="2"/>
  <c r="I828" i="2"/>
  <c r="H828" i="2"/>
  <c r="G828" i="2"/>
  <c r="G766" i="2" s="1"/>
  <c r="F828" i="2"/>
  <c r="K767" i="2"/>
  <c r="I767" i="2"/>
  <c r="I766" i="2" s="1"/>
  <c r="H767" i="2"/>
  <c r="G767" i="2"/>
  <c r="F767" i="2"/>
  <c r="K766" i="2"/>
  <c r="J766" i="2"/>
  <c r="F766" i="2"/>
  <c r="K763" i="2"/>
  <c r="K762" i="2"/>
  <c r="H761" i="2"/>
  <c r="K761" i="2" s="1"/>
  <c r="H760" i="2"/>
  <c r="K760" i="2" s="1"/>
  <c r="K759" i="2"/>
  <c r="K758" i="2"/>
  <c r="H757" i="2"/>
  <c r="H756" i="2" s="1"/>
  <c r="K756" i="2" s="1"/>
  <c r="K755" i="2"/>
  <c r="K754" i="2"/>
  <c r="H753" i="2"/>
  <c r="H752" i="2" s="1"/>
  <c r="K752" i="2" s="1"/>
  <c r="K751" i="2"/>
  <c r="K750" i="2"/>
  <c r="H749" i="2"/>
  <c r="K749" i="2" s="1"/>
  <c r="K747" i="2"/>
  <c r="K746" i="2"/>
  <c r="H745" i="2"/>
  <c r="K745" i="2" s="1"/>
  <c r="K743" i="2"/>
  <c r="K742" i="2"/>
  <c r="H741" i="2"/>
  <c r="H740" i="2" s="1"/>
  <c r="K740" i="2" s="1"/>
  <c r="K739" i="2"/>
  <c r="K738" i="2"/>
  <c r="H737" i="2"/>
  <c r="H736" i="2" s="1"/>
  <c r="K733" i="2"/>
  <c r="K732" i="2"/>
  <c r="K731" i="2"/>
  <c r="K730" i="2"/>
  <c r="H729" i="2"/>
  <c r="H728" i="2" s="1"/>
  <c r="K728" i="2" s="1"/>
  <c r="K727" i="2"/>
  <c r="K726" i="2"/>
  <c r="K725" i="2"/>
  <c r="K724" i="2"/>
  <c r="H723" i="2"/>
  <c r="H722" i="2" s="1"/>
  <c r="K722" i="2" s="1"/>
  <c r="K721" i="2"/>
  <c r="K720" i="2"/>
  <c r="K719" i="2"/>
  <c r="K718" i="2"/>
  <c r="H717" i="2"/>
  <c r="H716" i="2" s="1"/>
  <c r="K716" i="2" s="1"/>
  <c r="K715" i="2"/>
  <c r="K714" i="2"/>
  <c r="K713" i="2"/>
  <c r="K712" i="2"/>
  <c r="H711" i="2"/>
  <c r="H710" i="2" s="1"/>
  <c r="K710" i="2" s="1"/>
  <c r="K708" i="2"/>
  <c r="K706" i="2" s="1"/>
  <c r="J706" i="2"/>
  <c r="I706" i="2"/>
  <c r="H706" i="2"/>
  <c r="G706" i="2"/>
  <c r="F706" i="2"/>
  <c r="F677" i="2" s="1"/>
  <c r="K704" i="2"/>
  <c r="K703" i="2"/>
  <c r="K702" i="2"/>
  <c r="K701" i="2"/>
  <c r="K700" i="2"/>
  <c r="K699" i="2"/>
  <c r="K698" i="2"/>
  <c r="K697" i="2"/>
  <c r="K696" i="2"/>
  <c r="K695" i="2"/>
  <c r="K694" i="2"/>
  <c r="K693" i="2"/>
  <c r="K692" i="2"/>
  <c r="K691" i="2"/>
  <c r="K690" i="2"/>
  <c r="K689" i="2"/>
  <c r="K688" i="2"/>
  <c r="K687" i="2"/>
  <c r="K686" i="2"/>
  <c r="K685" i="2"/>
  <c r="K684" i="2"/>
  <c r="K683" i="2"/>
  <c r="K682" i="2"/>
  <c r="K681" i="2"/>
  <c r="K680" i="2"/>
  <c r="J678" i="2"/>
  <c r="J677" i="2" s="1"/>
  <c r="I678" i="2"/>
  <c r="I677" i="2" s="1"/>
  <c r="H678" i="2"/>
  <c r="G678" i="2"/>
  <c r="G677" i="2" s="1"/>
  <c r="F678" i="2"/>
  <c r="K678" i="2" s="1"/>
  <c r="K676" i="2"/>
  <c r="K675" i="2"/>
  <c r="K674" i="2"/>
  <c r="K673" i="2"/>
  <c r="J671" i="2"/>
  <c r="I671" i="2"/>
  <c r="H671" i="2"/>
  <c r="K671" i="2" s="1"/>
  <c r="K670" i="2"/>
  <c r="K669" i="2"/>
  <c r="K668" i="2"/>
  <c r="K667" i="2"/>
  <c r="K666" i="2"/>
  <c r="K665" i="2"/>
  <c r="K664" i="2"/>
  <c r="K663" i="2"/>
  <c r="K662" i="2"/>
  <c r="K661" i="2"/>
  <c r="K660" i="2"/>
  <c r="K659" i="2"/>
  <c r="K658" i="2"/>
  <c r="J656" i="2"/>
  <c r="I656" i="2"/>
  <c r="H656" i="2"/>
  <c r="G656" i="2"/>
  <c r="F656" i="2"/>
  <c r="K656" i="2" s="1"/>
  <c r="K655" i="2"/>
  <c r="K654" i="2"/>
  <c r="K653" i="2"/>
  <c r="H652" i="2"/>
  <c r="J651" i="2"/>
  <c r="I651" i="2"/>
  <c r="K650" i="2"/>
  <c r="K649" i="2"/>
  <c r="K648" i="2"/>
  <c r="K647" i="2"/>
  <c r="K646" i="2"/>
  <c r="K645" i="2"/>
  <c r="K644" i="2"/>
  <c r="K643" i="2"/>
  <c r="J641" i="2"/>
  <c r="I641" i="2"/>
  <c r="H641" i="2"/>
  <c r="K640" i="2"/>
  <c r="K638" i="2"/>
  <c r="K637" i="2"/>
  <c r="K635" i="2"/>
  <c r="K634" i="2"/>
  <c r="K633" i="2"/>
  <c r="K632" i="2"/>
  <c r="K631" i="2"/>
  <c r="K629" i="2"/>
  <c r="K628" i="2"/>
  <c r="K627" i="2"/>
  <c r="K626" i="2"/>
  <c r="K625" i="2"/>
  <c r="J623" i="2"/>
  <c r="I623" i="2"/>
  <c r="I619" i="2" s="1"/>
  <c r="H623" i="2"/>
  <c r="G623" i="2"/>
  <c r="F623" i="2"/>
  <c r="K622" i="2"/>
  <c r="K621" i="2"/>
  <c r="K620" i="2"/>
  <c r="H620" i="2"/>
  <c r="J619" i="2"/>
  <c r="H619" i="2"/>
  <c r="K617" i="2"/>
  <c r="K616" i="2"/>
  <c r="K615" i="2"/>
  <c r="J613" i="2"/>
  <c r="I613" i="2"/>
  <c r="H613" i="2"/>
  <c r="K612" i="2"/>
  <c r="K611" i="2"/>
  <c r="K610" i="2"/>
  <c r="K609" i="2"/>
  <c r="K607" i="2"/>
  <c r="K606" i="2"/>
  <c r="K604" i="2"/>
  <c r="K603" i="2"/>
  <c r="K601" i="2"/>
  <c r="J601" i="2"/>
  <c r="J600" i="2" s="1"/>
  <c r="I601" i="2"/>
  <c r="H601" i="2"/>
  <c r="G601" i="2"/>
  <c r="F601" i="2"/>
  <c r="I600" i="2"/>
  <c r="H600" i="2"/>
  <c r="F599" i="2"/>
  <c r="K599" i="2" s="1"/>
  <c r="J597" i="2"/>
  <c r="I597" i="2"/>
  <c r="H597" i="2"/>
  <c r="G597" i="2"/>
  <c r="K596" i="2"/>
  <c r="K595" i="2"/>
  <c r="J593" i="2"/>
  <c r="K593" i="2" s="1"/>
  <c r="I593" i="2"/>
  <c r="H593" i="2"/>
  <c r="K592" i="2"/>
  <c r="F592" i="2"/>
  <c r="K589" i="2"/>
  <c r="K588" i="2"/>
  <c r="K587" i="2"/>
  <c r="K586" i="2"/>
  <c r="K585" i="2"/>
  <c r="K583" i="2"/>
  <c r="K582" i="2"/>
  <c r="K581" i="2"/>
  <c r="K580" i="2"/>
  <c r="K578" i="2"/>
  <c r="K577" i="2"/>
  <c r="K576" i="2"/>
  <c r="K575" i="2"/>
  <c r="K574" i="2"/>
  <c r="J572" i="2"/>
  <c r="I572" i="2"/>
  <c r="H572" i="2"/>
  <c r="H571" i="2" s="1"/>
  <c r="G572" i="2"/>
  <c r="F572" i="2"/>
  <c r="K572" i="2" s="1"/>
  <c r="I571" i="2"/>
  <c r="K570" i="2"/>
  <c r="K569" i="2"/>
  <c r="K568" i="2"/>
  <c r="K567" i="2"/>
  <c r="J565" i="2"/>
  <c r="I565" i="2"/>
  <c r="H565" i="2"/>
  <c r="K564" i="2"/>
  <c r="K563" i="2"/>
  <c r="K562" i="2"/>
  <c r="K561" i="2"/>
  <c r="K560" i="2"/>
  <c r="K559" i="2"/>
  <c r="K558" i="2"/>
  <c r="K557" i="2"/>
  <c r="K556" i="2"/>
  <c r="K555" i="2"/>
  <c r="K554" i="2"/>
  <c r="K553" i="2"/>
  <c r="K552" i="2"/>
  <c r="K550" i="2"/>
  <c r="K549" i="2"/>
  <c r="K548" i="2"/>
  <c r="K547" i="2"/>
  <c r="K545" i="2"/>
  <c r="K544" i="2"/>
  <c r="K542" i="2"/>
  <c r="K541" i="2"/>
  <c r="K540" i="2"/>
  <c r="K538" i="2"/>
  <c r="J538" i="2"/>
  <c r="J537" i="2" s="1"/>
  <c r="I538" i="2"/>
  <c r="H538" i="2"/>
  <c r="G538" i="2"/>
  <c r="F538" i="2"/>
  <c r="H537" i="2"/>
  <c r="K536" i="2"/>
  <c r="K535" i="2"/>
  <c r="K534" i="2"/>
  <c r="K533" i="2"/>
  <c r="K532" i="2"/>
  <c r="K531" i="2"/>
  <c r="K530" i="2"/>
  <c r="K529" i="2"/>
  <c r="K528" i="2"/>
  <c r="K527" i="2"/>
  <c r="K526" i="2"/>
  <c r="K525" i="2"/>
  <c r="K524" i="2"/>
  <c r="K523" i="2"/>
  <c r="K522" i="2"/>
  <c r="K521" i="2"/>
  <c r="K520" i="2"/>
  <c r="K519" i="2"/>
  <c r="K518" i="2"/>
  <c r="J516" i="2"/>
  <c r="I516" i="2"/>
  <c r="H516" i="2"/>
  <c r="K515" i="2"/>
  <c r="K514" i="2"/>
  <c r="K513" i="2"/>
  <c r="K512" i="2"/>
  <c r="K511" i="2"/>
  <c r="K510" i="2"/>
  <c r="K509" i="2"/>
  <c r="K508" i="2"/>
  <c r="K507" i="2"/>
  <c r="K506" i="2"/>
  <c r="K505" i="2"/>
  <c r="K504" i="2"/>
  <c r="K503" i="2"/>
  <c r="K502" i="2"/>
  <c r="K501" i="2"/>
  <c r="K500" i="2"/>
  <c r="K499" i="2"/>
  <c r="K498" i="2"/>
  <c r="K497" i="2"/>
  <c r="J495" i="2"/>
  <c r="J491" i="2" s="1"/>
  <c r="I495" i="2"/>
  <c r="H495" i="2"/>
  <c r="G495" i="2"/>
  <c r="F495" i="2"/>
  <c r="K494" i="2"/>
  <c r="K493" i="2"/>
  <c r="H492" i="2"/>
  <c r="H491" i="2" s="1"/>
  <c r="I491" i="2"/>
  <c r="K490" i="2"/>
  <c r="K489" i="2"/>
  <c r="K488" i="2"/>
  <c r="K487" i="2"/>
  <c r="K486" i="2"/>
  <c r="K485" i="2"/>
  <c r="K484" i="2"/>
  <c r="K483" i="2"/>
  <c r="K482" i="2"/>
  <c r="K481" i="2"/>
  <c r="K480" i="2"/>
  <c r="K479" i="2"/>
  <c r="K478" i="2"/>
  <c r="K477" i="2"/>
  <c r="K476" i="2"/>
  <c r="K475" i="2"/>
  <c r="K474" i="2"/>
  <c r="K473" i="2"/>
  <c r="K472" i="2"/>
  <c r="K471" i="2"/>
  <c r="K470" i="2"/>
  <c r="K469" i="2"/>
  <c r="K468" i="2"/>
  <c r="K466" i="2"/>
  <c r="K465" i="2"/>
  <c r="K464" i="2"/>
  <c r="K463" i="2"/>
  <c r="K462" i="2"/>
  <c r="K461" i="2"/>
  <c r="K460" i="2"/>
  <c r="K459" i="2"/>
  <c r="K458" i="2"/>
  <c r="K457" i="2"/>
  <c r="K456" i="2"/>
  <c r="K455" i="2"/>
  <c r="K454" i="2"/>
  <c r="K453" i="2"/>
  <c r="K452" i="2"/>
  <c r="K451" i="2"/>
  <c r="K450" i="2"/>
  <c r="K449" i="2"/>
  <c r="K448" i="2"/>
  <c r="K447" i="2"/>
  <c r="K446" i="2"/>
  <c r="K445" i="2"/>
  <c r="K444" i="2"/>
  <c r="K443" i="2"/>
  <c r="K442" i="2"/>
  <c r="K441" i="2"/>
  <c r="K440" i="2"/>
  <c r="K439" i="2"/>
  <c r="K438" i="2"/>
  <c r="K437" i="2"/>
  <c r="K436" i="2"/>
  <c r="K435" i="2"/>
  <c r="K434" i="2"/>
  <c r="K433" i="2"/>
  <c r="K432" i="2"/>
  <c r="K431" i="2"/>
  <c r="K430" i="2"/>
  <c r="K429" i="2"/>
  <c r="K428" i="2"/>
  <c r="K427" i="2"/>
  <c r="K426" i="2"/>
  <c r="K425" i="2"/>
  <c r="K424" i="2"/>
  <c r="K423" i="2"/>
  <c r="K422" i="2"/>
  <c r="K421" i="2"/>
  <c r="K420" i="2"/>
  <c r="K419" i="2"/>
  <c r="K418" i="2"/>
  <c r="K417" i="2"/>
  <c r="K416" i="2"/>
  <c r="K415" i="2"/>
  <c r="K414" i="2"/>
  <c r="K413" i="2"/>
  <c r="K412" i="2"/>
  <c r="K411" i="2"/>
  <c r="K409" i="2"/>
  <c r="K408" i="2"/>
  <c r="K407" i="2"/>
  <c r="K406" i="2"/>
  <c r="K405" i="2"/>
  <c r="K404" i="2"/>
  <c r="K403" i="2"/>
  <c r="K402" i="2"/>
  <c r="K401" i="2"/>
  <c r="K400" i="2"/>
  <c r="K399" i="2"/>
  <c r="K398" i="2"/>
  <c r="K397" i="2"/>
  <c r="K396" i="2"/>
  <c r="K395" i="2"/>
  <c r="K394" i="2"/>
  <c r="K393" i="2"/>
  <c r="K392" i="2"/>
  <c r="K391" i="2"/>
  <c r="K390" i="2"/>
  <c r="K389" i="2"/>
  <c r="K388" i="2"/>
  <c r="K387" i="2"/>
  <c r="K386" i="2"/>
  <c r="K385" i="2"/>
  <c r="K384" i="2"/>
  <c r="K383" i="2"/>
  <c r="K382" i="2"/>
  <c r="K381" i="2"/>
  <c r="K380" i="2"/>
  <c r="K379" i="2"/>
  <c r="K378" i="2"/>
  <c r="K377" i="2"/>
  <c r="K376" i="2"/>
  <c r="K375" i="2"/>
  <c r="K374" i="2"/>
  <c r="K373" i="2"/>
  <c r="K372" i="2"/>
  <c r="K371" i="2"/>
  <c r="K370" i="2"/>
  <c r="K369" i="2"/>
  <c r="K368" i="2"/>
  <c r="K367" i="2"/>
  <c r="K366" i="2"/>
  <c r="K365" i="2"/>
  <c r="K364" i="2"/>
  <c r="K363" i="2"/>
  <c r="K362" i="2"/>
  <c r="K361" i="2"/>
  <c r="K360" i="2"/>
  <c r="K359" i="2"/>
  <c r="K358" i="2"/>
  <c r="K357" i="2"/>
  <c r="K356" i="2"/>
  <c r="K355" i="2"/>
  <c r="K354" i="2"/>
  <c r="K353" i="2"/>
  <c r="K352" i="2"/>
  <c r="K351" i="2"/>
  <c r="J349" i="2"/>
  <c r="I349" i="2"/>
  <c r="H349" i="2"/>
  <c r="G349" i="2"/>
  <c r="F349" i="2"/>
  <c r="K348" i="2"/>
  <c r="K347" i="2"/>
  <c r="K346" i="2"/>
  <c r="F345" i="2"/>
  <c r="K345" i="2" s="1"/>
  <c r="F344" i="2"/>
  <c r="K344" i="2" s="1"/>
  <c r="K343" i="2"/>
  <c r="K342" i="2"/>
  <c r="K341" i="2"/>
  <c r="K340" i="2"/>
  <c r="K339" i="2"/>
  <c r="K338" i="2"/>
  <c r="K337" i="2"/>
  <c r="K336" i="2"/>
  <c r="K335" i="2"/>
  <c r="K334" i="2"/>
  <c r="K333" i="2"/>
  <c r="K332" i="2"/>
  <c r="K331" i="2"/>
  <c r="K330" i="2"/>
  <c r="K329" i="2"/>
  <c r="K328" i="2"/>
  <c r="K327" i="2"/>
  <c r="K326" i="2"/>
  <c r="K325" i="2"/>
  <c r="F324" i="2"/>
  <c r="K324" i="2" s="1"/>
  <c r="F323" i="2"/>
  <c r="K323" i="2" s="1"/>
  <c r="K322" i="2"/>
  <c r="F322" i="2"/>
  <c r="F321" i="2"/>
  <c r="K321" i="2" s="1"/>
  <c r="F320" i="2"/>
  <c r="K320" i="2" s="1"/>
  <c r="F319" i="2"/>
  <c r="K319" i="2" s="1"/>
  <c r="K318" i="2"/>
  <c r="K317" i="2"/>
  <c r="F317" i="2"/>
  <c r="F316" i="2"/>
  <c r="K316" i="2" s="1"/>
  <c r="F315" i="2"/>
  <c r="K315" i="2" s="1"/>
  <c r="K314" i="2"/>
  <c r="K313" i="2"/>
  <c r="K312" i="2"/>
  <c r="K311" i="2"/>
  <c r="K310" i="2"/>
  <c r="F310" i="2"/>
  <c r="F309" i="2"/>
  <c r="K309" i="2" s="1"/>
  <c r="F308" i="2"/>
  <c r="K308" i="2" s="1"/>
  <c r="F307" i="2"/>
  <c r="K307" i="2" s="1"/>
  <c r="K306" i="2"/>
  <c r="K305" i="2"/>
  <c r="F304" i="2"/>
  <c r="K304" i="2" s="1"/>
  <c r="K302" i="2"/>
  <c r="K301" i="2"/>
  <c r="K300" i="2"/>
  <c r="K299" i="2"/>
  <c r="K298" i="2"/>
  <c r="K297" i="2"/>
  <c r="K296" i="2"/>
  <c r="K295" i="2"/>
  <c r="K294" i="2"/>
  <c r="K293" i="2"/>
  <c r="K292" i="2"/>
  <c r="K291" i="2"/>
  <c r="K290" i="2"/>
  <c r="K289" i="2"/>
  <c r="K288" i="2"/>
  <c r="K287" i="2"/>
  <c r="K286" i="2"/>
  <c r="K285" i="2"/>
  <c r="K284" i="2"/>
  <c r="K283" i="2"/>
  <c r="K282" i="2"/>
  <c r="K281" i="2"/>
  <c r="K280" i="2"/>
  <c r="K279" i="2"/>
  <c r="K278" i="2"/>
  <c r="K277" i="2"/>
  <c r="K276" i="2"/>
  <c r="K275" i="2"/>
  <c r="K274" i="2"/>
  <c r="K273" i="2"/>
  <c r="K272" i="2"/>
  <c r="K271" i="2"/>
  <c r="K270" i="2"/>
  <c r="K269" i="2"/>
  <c r="K268" i="2"/>
  <c r="K267" i="2"/>
  <c r="K266" i="2"/>
  <c r="K265" i="2"/>
  <c r="K264" i="2"/>
  <c r="K263" i="2"/>
  <c r="K261" i="2"/>
  <c r="K260" i="2"/>
  <c r="K259" i="2"/>
  <c r="K258" i="2"/>
  <c r="K257" i="2"/>
  <c r="K256" i="2"/>
  <c r="K255" i="2"/>
  <c r="K254" i="2"/>
  <c r="K253" i="2"/>
  <c r="K252" i="2"/>
  <c r="K251" i="2"/>
  <c r="K250" i="2"/>
  <c r="K249" i="2"/>
  <c r="K248" i="2"/>
  <c r="K247" i="2"/>
  <c r="K246" i="2"/>
  <c r="K245" i="2"/>
  <c r="K244" i="2"/>
  <c r="K243" i="2"/>
  <c r="K242" i="2"/>
  <c r="K241" i="2"/>
  <c r="K240" i="2"/>
  <c r="K239" i="2"/>
  <c r="K238" i="2"/>
  <c r="K237" i="2"/>
  <c r="K236" i="2"/>
  <c r="K235" i="2"/>
  <c r="K234" i="2"/>
  <c r="K233" i="2"/>
  <c r="K232" i="2"/>
  <c r="K231" i="2"/>
  <c r="K230" i="2"/>
  <c r="K229" i="2"/>
  <c r="K228" i="2"/>
  <c r="K227" i="2"/>
  <c r="K226" i="2"/>
  <c r="K224" i="2"/>
  <c r="K223" i="2"/>
  <c r="K221" i="2"/>
  <c r="K220" i="2"/>
  <c r="K219" i="2"/>
  <c r="K218" i="2"/>
  <c r="K217" i="2"/>
  <c r="K216" i="2"/>
  <c r="K215" i="2"/>
  <c r="K214" i="2"/>
  <c r="K212" i="2"/>
  <c r="K211" i="2"/>
  <c r="K210" i="2"/>
  <c r="K209" i="2"/>
  <c r="K208" i="2"/>
  <c r="K206" i="2"/>
  <c r="K205" i="2"/>
  <c r="K204" i="2"/>
  <c r="K202" i="2"/>
  <c r="K201" i="2"/>
  <c r="K200" i="2"/>
  <c r="K199" i="2"/>
  <c r="K198" i="2"/>
  <c r="K196" i="2"/>
  <c r="K195" i="2"/>
  <c r="K194" i="2"/>
  <c r="K193" i="2"/>
  <c r="K192" i="2"/>
  <c r="K191" i="2"/>
  <c r="K190" i="2"/>
  <c r="K189" i="2"/>
  <c r="K188" i="2"/>
  <c r="K187" i="2"/>
  <c r="K186" i="2"/>
  <c r="K185" i="2"/>
  <c r="K184" i="2"/>
  <c r="K182" i="2"/>
  <c r="K181" i="2"/>
  <c r="K180" i="2"/>
  <c r="K179" i="2"/>
  <c r="K178" i="2"/>
  <c r="K176" i="2"/>
  <c r="K175" i="2"/>
  <c r="K174" i="2"/>
  <c r="K173" i="2"/>
  <c r="K172" i="2"/>
  <c r="K171" i="2"/>
  <c r="K169" i="2"/>
  <c r="K168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2" i="2"/>
  <c r="K151" i="2"/>
  <c r="K150" i="2"/>
  <c r="K148" i="2"/>
  <c r="K147" i="2"/>
  <c r="K146" i="2"/>
  <c r="J144" i="2"/>
  <c r="I144" i="2"/>
  <c r="H144" i="2"/>
  <c r="G144" i="2"/>
  <c r="K143" i="2"/>
  <c r="K142" i="2"/>
  <c r="K140" i="2"/>
  <c r="K139" i="2"/>
  <c r="K138" i="2"/>
  <c r="K137" i="2"/>
  <c r="K136" i="2"/>
  <c r="K135" i="2"/>
  <c r="K134" i="2"/>
  <c r="K132" i="2"/>
  <c r="K131" i="2"/>
  <c r="K130" i="2"/>
  <c r="K127" i="2"/>
  <c r="H126" i="2"/>
  <c r="H122" i="2" s="1"/>
  <c r="K124" i="2"/>
  <c r="J122" i="2"/>
  <c r="J121" i="2" s="1"/>
  <c r="I122" i="2"/>
  <c r="I121" i="2" s="1"/>
  <c r="G122" i="2"/>
  <c r="F122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H101" i="2"/>
  <c r="K101" i="2" s="1"/>
  <c r="J93" i="2"/>
  <c r="I93" i="2"/>
  <c r="H93" i="2"/>
  <c r="G93" i="2"/>
  <c r="F93" i="2"/>
  <c r="K92" i="2"/>
  <c r="K91" i="2"/>
  <c r="K90" i="2"/>
  <c r="K89" i="2"/>
  <c r="K87" i="2"/>
  <c r="K86" i="2"/>
  <c r="K85" i="2"/>
  <c r="K84" i="2"/>
  <c r="K83" i="2"/>
  <c r="K82" i="2"/>
  <c r="K81" i="2"/>
  <c r="K80" i="2"/>
  <c r="J78" i="2"/>
  <c r="I78" i="2"/>
  <c r="H78" i="2"/>
  <c r="G78" i="2"/>
  <c r="F78" i="2"/>
  <c r="K77" i="2"/>
  <c r="J75" i="2"/>
  <c r="I75" i="2"/>
  <c r="I74" i="2" s="1"/>
  <c r="H75" i="2"/>
  <c r="H74" i="2" s="1"/>
  <c r="G75" i="2"/>
  <c r="F75" i="2"/>
  <c r="K75" i="2" s="1"/>
  <c r="K73" i="2"/>
  <c r="J71" i="2"/>
  <c r="J70" i="2" s="1"/>
  <c r="I71" i="2"/>
  <c r="H71" i="2"/>
  <c r="H70" i="2" s="1"/>
  <c r="G71" i="2"/>
  <c r="F71" i="2"/>
  <c r="K71" i="2" s="1"/>
  <c r="K67" i="2"/>
  <c r="K66" i="2"/>
  <c r="K65" i="2"/>
  <c r="K64" i="2"/>
  <c r="K63" i="2"/>
  <c r="K62" i="2"/>
  <c r="K61" i="2"/>
  <c r="K60" i="2"/>
  <c r="K59" i="2"/>
  <c r="J57" i="2"/>
  <c r="I57" i="2"/>
  <c r="H57" i="2"/>
  <c r="G57" i="2"/>
  <c r="F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26" i="2" s="1"/>
  <c r="K31" i="2"/>
  <c r="K30" i="2"/>
  <c r="K29" i="2"/>
  <c r="K28" i="2"/>
  <c r="J26" i="2"/>
  <c r="I26" i="2"/>
  <c r="H26" i="2"/>
  <c r="H14" i="2" s="1"/>
  <c r="G26" i="2"/>
  <c r="F26" i="2"/>
  <c r="K25" i="2"/>
  <c r="K24" i="2"/>
  <c r="K22" i="2"/>
  <c r="K20" i="2" s="1"/>
  <c r="J20" i="2"/>
  <c r="J19" i="2" s="1"/>
  <c r="J18" i="2" s="1"/>
  <c r="I20" i="2"/>
  <c r="I19" i="2" s="1"/>
  <c r="I18" i="2" s="1"/>
  <c r="H20" i="2"/>
  <c r="G20" i="2"/>
  <c r="F20" i="2"/>
  <c r="F18" i="2"/>
  <c r="H17" i="2"/>
  <c r="J15" i="2"/>
  <c r="I14" i="2"/>
  <c r="G9" i="2"/>
  <c r="K78" i="2" l="1"/>
  <c r="H748" i="2"/>
  <c r="K748" i="2" s="1"/>
  <c r="K122" i="2"/>
  <c r="K565" i="2"/>
  <c r="K619" i="2"/>
  <c r="K641" i="2"/>
  <c r="J765" i="2"/>
  <c r="J764" i="2" s="1"/>
  <c r="I16" i="2"/>
  <c r="F831" i="2"/>
  <c r="H868" i="2"/>
  <c r="K613" i="2"/>
  <c r="H744" i="2"/>
  <c r="K744" i="2" s="1"/>
  <c r="K832" i="2"/>
  <c r="K831" i="2" s="1"/>
  <c r="I537" i="2"/>
  <c r="J16" i="2"/>
  <c r="H19" i="2"/>
  <c r="J74" i="2"/>
  <c r="J69" i="2" s="1"/>
  <c r="K495" i="2"/>
  <c r="K516" i="2"/>
  <c r="H766" i="2"/>
  <c r="H765" i="2" s="1"/>
  <c r="K765" i="2" s="1"/>
  <c r="F597" i="2"/>
  <c r="K597" i="2" s="1"/>
  <c r="J571" i="2"/>
  <c r="K571" i="2" s="1"/>
  <c r="H651" i="2"/>
  <c r="K651" i="2" s="1"/>
  <c r="H677" i="2"/>
  <c r="I765" i="2"/>
  <c r="I764" i="2" s="1"/>
  <c r="K93" i="2"/>
  <c r="K57" i="2"/>
  <c r="K349" i="2"/>
  <c r="K623" i="2"/>
  <c r="H121" i="2"/>
  <c r="K121" i="2" s="1"/>
  <c r="H15" i="2"/>
  <c r="K74" i="2"/>
  <c r="K491" i="2"/>
  <c r="K677" i="2"/>
  <c r="H867" i="2"/>
  <c r="K867" i="2" s="1"/>
  <c r="K868" i="2"/>
  <c r="H69" i="2"/>
  <c r="I99" i="2"/>
  <c r="K537" i="2"/>
  <c r="K600" i="2"/>
  <c r="K18" i="2"/>
  <c r="K19" i="2"/>
  <c r="H18" i="2"/>
  <c r="I15" i="2"/>
  <c r="I13" i="2" s="1"/>
  <c r="I9" i="2" s="1"/>
  <c r="H735" i="2"/>
  <c r="K735" i="2" s="1"/>
  <c r="K736" i="2"/>
  <c r="H764" i="2"/>
  <c r="K764" i="2" s="1"/>
  <c r="I70" i="2"/>
  <c r="I69" i="2" s="1"/>
  <c r="K711" i="2"/>
  <c r="K717" i="2"/>
  <c r="K723" i="2"/>
  <c r="K729" i="2"/>
  <c r="K741" i="2"/>
  <c r="K757" i="2"/>
  <c r="H100" i="2"/>
  <c r="F144" i="2"/>
  <c r="K144" i="2" s="1"/>
  <c r="K492" i="2"/>
  <c r="K652" i="2"/>
  <c r="K737" i="2"/>
  <c r="K753" i="2"/>
  <c r="H16" i="2"/>
  <c r="H13" i="2" s="1"/>
  <c r="K126" i="2"/>
  <c r="J14" i="2"/>
  <c r="J13" i="2" s="1"/>
  <c r="J9" i="2" s="1"/>
  <c r="J99" i="2" l="1"/>
  <c r="H9" i="2"/>
  <c r="K13" i="2"/>
  <c r="K9" i="2" s="1"/>
  <c r="H99" i="2"/>
  <c r="K100" i="2"/>
  <c r="K70" i="2"/>
  <c r="K69" i="2"/>
  <c r="K99" i="2" l="1"/>
</calcChain>
</file>

<file path=xl/sharedStrings.xml><?xml version="1.0" encoding="utf-8"?>
<sst xmlns="http://schemas.openxmlformats.org/spreadsheetml/2006/main" count="4054" uniqueCount="1142">
  <si>
    <t>กระทรวง.......................................................................</t>
  </si>
  <si>
    <t>ส่วนราชการ .............................................................…</t>
  </si>
  <si>
    <t>หน่วย : ล้านบาท (ทศนิยม 4 ตำแหน่ง)</t>
  </si>
  <si>
    <t>ปีงบประมาณ</t>
  </si>
  <si>
    <t>ที่ตั้งไว้</t>
  </si>
  <si>
    <t>คำชี้แจง</t>
  </si>
  <si>
    <t>เริ่มต้น-สิ้นสุด</t>
  </si>
  <si>
    <t>ตั้งแต่เริ่ม</t>
  </si>
  <si>
    <t>แผนบูรณาการการพัฒนาด้านคมนาคมและระบบโลจิสติกส์</t>
  </si>
  <si>
    <t>แผนงานบูรณาการ-เป้าหมายแนวทางการดำเนินงาน</t>
  </si>
  <si>
    <t>โครงการ-กิจกรรม/รายการ</t>
  </si>
  <si>
    <t>เป้าหมายที่ …………..</t>
  </si>
  <si>
    <t>เป้าหมาย</t>
  </si>
  <si>
    <t>หน่วยนับ</t>
  </si>
  <si>
    <t>จำนวน</t>
  </si>
  <si>
    <t>วงเงินรวม</t>
  </si>
  <si>
    <t>ปี 2564</t>
  </si>
  <si>
    <t>(3) ผูกพันใหม่</t>
  </si>
  <si>
    <t>(2) ผูกพันฯ ตามสัญญา และ ม.23</t>
  </si>
  <si>
    <t>............................</t>
  </si>
  <si>
    <t>....................................</t>
  </si>
  <si>
    <t>...................................</t>
  </si>
  <si>
    <t xml:space="preserve">(1) ปีเดียว </t>
  </si>
  <si>
    <t>สอดคล้อง</t>
  </si>
  <si>
    <t>นโยบาย</t>
  </si>
  <si>
    <t>ให้ระบุเหตุผล/</t>
  </si>
  <si>
    <t>(4) เงินนอกงบประมาณ</t>
  </si>
  <si>
    <t>ประโยชน์</t>
  </si>
  <si>
    <t>ที่จะได้รับ</t>
  </si>
  <si>
    <r>
      <t>พร้อมเหตุผล</t>
    </r>
    <r>
      <rPr>
        <b/>
        <sz val="12"/>
        <color rgb="FFFF0000"/>
        <rFont val="TH SarabunPSK"/>
        <family val="2"/>
      </rPr>
      <t xml:space="preserve"> (ใส่ไม่ครบไม่พิจารณา)</t>
    </r>
  </si>
  <si>
    <t>งบประมาณรายจ่ายประจำปีงบประมาณ พ.ศ. 2565</t>
  </si>
  <si>
    <t>โครงการ - กิจกรรม</t>
  </si>
  <si>
    <t>รวมปีเดียว</t>
  </si>
  <si>
    <t>รวมผูกพันใหม่</t>
  </si>
  <si>
    <t>รวมเงินนอกงบประมาณ</t>
  </si>
  <si>
    <t>รวมเงินงบประมาณ</t>
  </si>
  <si>
    <t xml:space="preserve">วัตถุประสงค์ (ย่อ)
</t>
  </si>
  <si>
    <t>จังหวัด</t>
  </si>
  <si>
    <t>พื้นที่ดำเนินการ</t>
  </si>
  <si>
    <t>รวมผูกพันเดิม</t>
  </si>
  <si>
    <t>ปี 2565</t>
  </si>
  <si>
    <t>งบประมาณ  (ล้านบาท)</t>
  </si>
  <si>
    <t>แนวทางที่ ………...</t>
  </si>
  <si>
    <t>(สรุปย่อไม่เกิน 10 บรรทัด)</t>
  </si>
  <si>
    <t>ตัวชี้วัดบูรณาการ :</t>
  </si>
  <si>
    <t xml:space="preserve">ตัวชี้วัดแนวทาง : </t>
  </si>
  <si>
    <t>(ใส่ไม่ครบไม่พิจารณา)</t>
  </si>
  <si>
    <t>ลักษณะโครงการ</t>
  </si>
  <si>
    <t>หมายเหตุ ใช้ตัวอักษร TH SarabanPSK ขนาด 12</t>
  </si>
  <si>
    <t xml:space="preserve"> โครงการต่อเนื่อง/โครงการใหม่/ผูกพันตาม ม.23/โครงการเกิน 1,000 ลบ.</t>
  </si>
  <si>
    <t>(ระบุหัวข้อที่เกี่ยวข้อง)</t>
  </si>
  <si>
    <t xml:space="preserve"> (สรุปย่อเฉพาะที่สำคัญ) </t>
  </si>
  <si>
    <t>ภาค</t>
  </si>
  <si>
    <t>จนถึงปี 63</t>
  </si>
  <si>
    <t>ปี 2566</t>
  </si>
  <si>
    <t>ปี 2567-จบ</t>
  </si>
  <si>
    <t>ปี 2567</t>
  </si>
  <si>
    <t>กระทรวงคมนาคม กรมทางหลวง</t>
  </si>
  <si>
    <t>พร้อมเหตุผล</t>
  </si>
  <si>
    <t>เป้าหมายที่ 1 โครงข่ายคมนาคมขนส่งมีความสะดวก รวดเร็ว ปลอดภัย 
และมีประสิทธิภาพสามารถเชื่อมโยงทั่วถึงทั้งภายในประเทศและต่างประเทศ</t>
  </si>
  <si>
    <t>แนวทางที่ 1.1 พัฒนาเชื่อมโยงโครงสร้างพื้นฐานเพื่อความสะดวก รวดเร็ว
ปลอดภัย และประหยัดเวลาเชื่อมการเดินทางได้อย่างไร้รอยต่อ”</t>
  </si>
  <si>
    <t>.</t>
  </si>
  <si>
    <r>
      <t xml:space="preserve">ตัวชี้วัดบูรณาการ : 1.3 </t>
    </r>
    <r>
      <rPr>
        <sz val="12"/>
        <rFont val="TH SarabunPSK"/>
        <family val="2"/>
      </rPr>
      <t>สัดส่วนต้นทุนค่าขนส่งสินค้าต่ำกว่า ร้อยละ 7 
ของผลิตภัณฑ์มวลรวมของประเทศ ในปี 2565</t>
    </r>
  </si>
  <si>
    <r>
      <t xml:space="preserve">ตัวชี้วัดแนวทาง : 
1.1.1 </t>
    </r>
    <r>
      <rPr>
        <sz val="12"/>
        <rFont val="TH SarabunPSK"/>
        <family val="2"/>
      </rPr>
      <t xml:space="preserve">พัฒนาโครงสร้างพื้นฐานทางถนนรวม 1,263.908 กม. 
</t>
    </r>
    <r>
      <rPr>
        <b/>
        <sz val="12"/>
        <rFont val="TH SarabunPSK"/>
        <family val="2"/>
      </rPr>
      <t>1.1.5</t>
    </r>
    <r>
      <rPr>
        <sz val="12"/>
        <rFont val="TH SarabunPSK"/>
        <family val="2"/>
      </rPr>
      <t xml:space="preserve"> จำนวนผู้เสียชีวิตจากอุบัติเหตุบนถนนในความรับผิดชอบของ คค. ลดลงจาก 8.76 คน ต่อประชากร แสนคน ในปี 2563 เป็น 8.42 คน ต่อประชากรแสนคน ในปี 2565</t>
    </r>
  </si>
  <si>
    <t xml:space="preserve"> </t>
  </si>
  <si>
    <t>1 โครงการก่อสร้างทางหลวงพิเศษระหว่างเมือง</t>
  </si>
  <si>
    <t>ยุทธศาสตร์ชาติด้านการสร้างความสามารถ
ในการแข่งขัน/แผนฯ ฉบับที่ 12 
ยุทธศาสตร์
โครงสร้างพื้นฐาน 
ระบบโลจิสติกส์ 
และดิจิทัล / 
แผนปฏิรูป
ประเทศด้าน
เศรษฐกิจ ด้านที่ 1
 ด้านการเพิ่ม
ความสามารถ
ในการแข่งขัน
ของประเทศ</t>
  </si>
  <si>
    <t>ทางหลวงพิเศษระหว่างเมือง  (Motorway)  เป็นทางมาตรฐานสูง  มีการควบคุมการเข้า-ออก  ที่สมบูรณ์แบบ  มีรั้วกันเขตทาง สามารถใช้ความเร็วได้สูง  บริเวณทางแยกเป็นทางต่างระดับ
ไม่มีสัญญาณไฟจราจร  
ประโยชน์ของทางหลวง
พิเศษระหว่างเมือง ได้แก่
การช่วยประหยัดเวลา
ในการเดินทาง  เนื่องจากสามารถใช้ความเร็วสูง  
ลดอุบัติเหตุเนื่องจาก
มีจุดตัดทางร่วมทางแยกน้อย</t>
  </si>
  <si>
    <t xml:space="preserve">ประหยัดเวลาในการเดินทาง
เนื่องจากสามารถ
ใช้ความเร็วสูง  ลดอุบัติเหตุเนื่องจากมีจุดตัดทางร่วม
ทางแยกน้อย
</t>
  </si>
  <si>
    <t>1.1 กิจกรรมก่อสร้างทางหลวงพิเศษระหว่างเมือง</t>
  </si>
  <si>
    <t>ค่าจัดกรรมสิทธิ์ที่ดิน</t>
  </si>
  <si>
    <t>(1) ค่าชดเชยสังหาริมทรัพย์และอสังหาริมทรัพย์ในการเวนคืนที่ดิน ทางหลวงสัมปทานหมายเลข 8 สายนครปฐม - ชะอำ</t>
  </si>
  <si>
    <t>รายการ</t>
  </si>
  <si>
    <t>2565 - 2566</t>
  </si>
  <si>
    <t>โครงการใหม่</t>
  </si>
  <si>
    <t>ค่าควบคุมงาน</t>
  </si>
  <si>
    <t>(1) ค่าควบคุมงานในการก่อสร้างทางหลวงพิเศษระหว่างเมือง สายบางปะอิน - สระบุรี - นครราชสีมา</t>
  </si>
  <si>
    <t>โครงการต่อเนื่อง</t>
  </si>
  <si>
    <t>(2) ค่าควบคุมงานในการก่อสร้างทางหลวงพิเศษระหว่างเมือง สายบางใหญ่ - กาญจนบุรี</t>
  </si>
  <si>
    <t>ค่าก่อสร้างทางและสะพาน</t>
  </si>
  <si>
    <t>(1) ทางหลวงพิเศษระหว่างเมือง สายบางปะอิน - สระบุรี - นครราชสีมา ช่วงที่ 1</t>
  </si>
  <si>
    <t>กม.</t>
  </si>
  <si>
    <t>2559 - 2565</t>
  </si>
  <si>
    <t>พระนครศรีอยุธยา</t>
  </si>
  <si>
    <t>กลาง</t>
  </si>
  <si>
    <t>(2) ทางหลวงพิเศษระหว่างเมือง สายบางปะอิน - สระบุรี - นครราชสีมา ช่วงที่ 2</t>
  </si>
  <si>
    <t>2560 - 2565</t>
  </si>
  <si>
    <t>(3) ทางหลวงพิเศษระหว่างเมือง สายบางปะอิน - สระบุรี - นครราชสีมา ช่วงที่ 4</t>
  </si>
  <si>
    <t>(4) ทางหลวงพิเศษระหว่างเมือง สายบางปะอิน - สระบุรี - นครราชสีมา ช่วงที่ 14</t>
  </si>
  <si>
    <t>(5) ทางหลวงพิเศษระหว่างเมือง สายบางปะอิน - สระบุรี - นครราชสีมา ช่วงที่ 19</t>
  </si>
  <si>
    <t>สระบุรี</t>
  </si>
  <si>
    <t>(6) ทางหลวงพิเศษระหว่างเมือง สายบางปะอิน - สระบุรี - นครราชสีมา ช่วงที่ 20</t>
  </si>
  <si>
    <t>(7) ทางหลวงพิเศษระหว่างเมือง สายบางปะอิน - สระบุรี - นครราชสีมา ช่วงที่ 21</t>
  </si>
  <si>
    <t>(8) ทางหลวงพิเศษระหว่างเมือง สายบางปะอิน - สระบุรี - นครราชสีมา ช่วงที่ 23</t>
  </si>
  <si>
    <t>นครราชสีมา</t>
  </si>
  <si>
    <t>ตะวันออกเฉียงเหนือ</t>
  </si>
  <si>
    <t>(9) ทางหลวงพิเศษระหว่างเมือง สายบางใหญ่ - กาญจนบุรี 
ช่วงที่ 1</t>
  </si>
  <si>
    <t>2560 - 2566</t>
  </si>
  <si>
    <t>นนทบุรี</t>
  </si>
  <si>
    <t>(10) ทางหลวงพิเศษระหว่างเมือง สายบางใหญ่ - กาญจนบุรี ช่วงที่ 2</t>
  </si>
  <si>
    <t>(11) ทางหลวงพิเศษระหว่างเมือง สายบางใหญ่ - กาญจนบุรี ช่วงที่ 3</t>
  </si>
  <si>
    <t>2563 - 2566</t>
  </si>
  <si>
    <t>(12) ทางหลวงพิเศษระหว่างเมือง สายบางใหญ่ - กาญจนบุรี ช่วงที่ 4</t>
  </si>
  <si>
    <t>(13) ทางหลวงพิเศษระหว่างเมือง สายบางใหญ่ - กาญจนบุรี ช่วงที่ 5</t>
  </si>
  <si>
    <t>นครปฐม</t>
  </si>
  <si>
    <t>(14) ทางหลวงพิเศษระหว่างเมือง สายบางใหญ่ - กาญจนบุรี ช่วงที่ 6</t>
  </si>
  <si>
    <t>(15) ทางหลวงพิเศษระหว่างเมือง สายบางใหญ่ - กาญจนบุรี ช่วงที่ 7</t>
  </si>
  <si>
    <t>(16) ทางหลวงพิเศษระหว่างเมือง สายบางใหญ่ - กาญจนบุรี ช่วงที่ 8</t>
  </si>
  <si>
    <t>(17) ทางหลวงพิเศษระหว่างเมือง สายบางใหญ่ - กาญจนบุรี ช่วงที่ 9</t>
  </si>
  <si>
    <t>(18) ทางหลวงพิเศษระหว่างเมือง สายบางใหญ่ - กาญจนบุรี ช่วงที่ 10</t>
  </si>
  <si>
    <t>(19) ทางหลวงพิเศษระหว่างเมือง สายบางใหญ่ - กาญจนบุรี ช่วงที่ 11</t>
  </si>
  <si>
    <t>(20) ทางหลวงพิเศษระหว่างเมือง สายบางใหญ่ - กาญจนบุรี ช่วงที่ 12</t>
  </si>
  <si>
    <t>(21) ทางหลวงพิเศษระหว่างเมือง สายบางใหญ่ - กาญจนบุรี ช่วงที่ 13</t>
  </si>
  <si>
    <t>(22) ทางหลวงพิเศษระหว่างเมือง สายบางใหญ่ - กาญจนบุรี ช่วงที่ 14</t>
  </si>
  <si>
    <t>(23) ทางหลวงพิเศษระหว่างเมือง สายบางใหญ่ - กาญจนบุรี ช่วงที่ 15</t>
  </si>
  <si>
    <t>(24) ทางหลวงพิเศษระหว่างเมือง สายบางใหญ่ - กาญจนบุรี ช่วงที่ 16</t>
  </si>
  <si>
    <t>นครปฐม ราชบุรี</t>
  </si>
  <si>
    <t>(25) ทางหลวงพิเศษระหว่างเมือง สายบางใหญ่ - กาญจนบุรี ช่วงที่ 17</t>
  </si>
  <si>
    <t>ราชบุรี</t>
  </si>
  <si>
    <t>(26) ทางหลวงพิเศษระหว่างเมือง สายบางใหญ่ - กาญจนบุรี ช่วงที่ 18</t>
  </si>
  <si>
    <t>ราชบุรี กาญจนบุรี</t>
  </si>
  <si>
    <t>(27) ทางหลวงพิเศษระหว่างเมือง สายบางใหญ่ - กาญจนบุรี ช่วงที่ 19</t>
  </si>
  <si>
    <t>กาญจนบุรี</t>
  </si>
  <si>
    <t>(28) ทางหลวงพิเศษระหว่างเมือง สายบางใหญ่ - กาญจนบุรี ช่วงที่ 24</t>
  </si>
  <si>
    <t>2559 - 2566</t>
  </si>
  <si>
    <t>(29) ทางหลวงพิเศษระหว่างเมือง สายบางใหญ่ - กาญจนบุรี ช่วงที่ 25</t>
  </si>
  <si>
    <t>ค่าสำรวจและออกแบบ</t>
  </si>
  <si>
    <t>(1) ค่าจ้างวิศวกรที่ปรึกษาสำรวจและออกแบบทางหลวงพิเศษระหว่างเมือง สาย ถนนวงแหวนรอบนอก กทม. รอบที่ 3 (ด้านตะวันออก) ตอน แยกจุดตัดทางหลวงหมายเลข 32 - บรรจบทางหลวงหมายเลข 305 ส่วนที่ 1</t>
  </si>
  <si>
    <t>(2) ค่าจ้างวิศวกรที่ปรึกษาสำรวจและออกแบบทางหลวงพิเศษระหว่างเมือง สาย ถนนวงแหวนรอบนอก กทม. รอบที่ 3 (ด้านตะวันออก) ตอน แยกจุดตัดทางหลวงหมายเลข 32 - บรรจบทางหลวงหมายเลข 305 ส่วนที่ 2</t>
  </si>
  <si>
    <t>ปทุมธานี</t>
  </si>
  <si>
    <t>(3) ค่าจ้างวิศวกรที่ปรึกษาสำรวจและออกแบบทางหลวงพิเศษระหว่างเมือง สาย ชลบุรี – หนองคาย ตอน 2 ช่วง ชลบุรี (ท่าเรือแหลมฉบัง) - ปราจีนบุรี (ทางหลวงหมายเลข 359) ส่วนที่ 1</t>
  </si>
  <si>
    <t>ฉะเชิงเทรา</t>
  </si>
  <si>
    <t>ตะวันออก</t>
  </si>
  <si>
    <t>(4) ค่าจ้างวิศวกรที่ปรึกษาสำรวจและออกแบบทางหลวงพิเศษระหว่างเมือง สาย ชลบุรี – หนองคาย ตอน 2 ช่วง ชลบุรี (ท่าเรือแหลมฉบัง) - ปราจีนบุรี (ทางหลวงหมายเลข 359) ส่วนที่ 2</t>
  </si>
  <si>
    <t>ปราจีนบุรี</t>
  </si>
  <si>
    <t xml:space="preserve">(5) ค่าจ้างวิศวกรที่ปรึกษาสำรวจและออกแบบทางหลวงพิเศษระหว่างเมืองสาย ชลบุรี -ตราด ตอน ชลบุรี - อ.แกลง ส่วนที่ 1 </t>
  </si>
  <si>
    <t>ชลบุรี</t>
  </si>
  <si>
    <t>(6) ค่าจ้างวิศวกรที่ปรึกษาสำรวจและออกแบบทางหลวงพิเศษระหว่างเมืองสาย ชลบุรี -ตราด ตอน ชลบุรี - อ.แกลง ส่วนที่ 2</t>
  </si>
  <si>
    <t>(7) ค่าจ้างวิศวกรที่ปรึกษาสำรวจและออกแบบทางหลวงพิเศษระหว่างเมือง สาย บางปะอิน - นครสวรรค์ ตอน 1 ช่วง อ.บางปะอิน - อ่างทอง ส่วนที่ 1</t>
  </si>
  <si>
    <t>(8) ค่าจ้างวิศวกรที่ปรึกษาสำรวจและออกแบบทางหลวงพิเศษระหว่างเมือง สาย บางปะอิน - นครสวรรค์ ตอน 1 ช่วง อ.บางปะอิน - อ่างทอง ส่วนที่ 2</t>
  </si>
  <si>
    <t>อ่างทอง</t>
  </si>
  <si>
    <t xml:space="preserve">(9) ค่าจ้างวิศวกรที่ปรึกษาสำรวจและออกแบบทางหลวงพิเศษระหว่างเมือง สาย ถนนวงแหวนรอบนอก กทม. รอบที่ 3 (ด้านตะวันตก) ตอน แยกทางหลวงพิเศษระหว่างเมืองหมายเลข 81 - บรรจบทางหลวงพิเศษระหว่างเมืองหมายเลข 82 </t>
  </si>
  <si>
    <t>(10) ค่าจ้างวิศวกรที่ปรึกษาสำรวจและออกแบบทางหลวงพิเศษระหว่างเมือง สนับสนุนโครงข่าย MR Map</t>
  </si>
  <si>
    <t>2. โครงการบูรณะโครงข่ายทางหลวงเชื่อมโยงระหว่างภาค</t>
  </si>
  <si>
    <t>2.1 กิจกรรมบูรณะโครงข่ายทางหลวงเชื่อมโยงระหว่างภาค</t>
  </si>
  <si>
    <t>จากการขยายตัวทั้งในภาคเศรษฐกิจ อุตสาหกรรมและการท่องเที่ยว ในปัจจุบัน ส่งผลให้ปริมาณการเดินทางบนโครงข่ายทางหลวงเชื่อมโยงระหว่างภาค มีอัตราเพิ่มสูงขึ้นอย่างรวดเร็ว โดยเฉพาะในส่วนของรถบรรทุกขนส่งสินค้า ส่งผลให้สภาพทางในส่วนของโครงข่ายทางหลวงเชื่อมโยงระหว่างภาคจำนวนหนึ่งมีสภาพชำรุดเสียหาย จำเป็นต้องเร่งบูรณะ เพื่อให้ทางมีคุณภาพ ควบคุมต้นทุนการเดินทางคมนาคมขนส่งและต้นทุนโลจิสติกส์ของประเทศ</t>
  </si>
  <si>
    <t>ลดต้นทุนในการเดินทาง คมนาคมขนส่ง และ ต้นทุนโลจิสติกส์ของประเทศสนับสนุนการเชื่อมต่อการขนส่งรูปแบบอื่นๆ ให้เกิดความต่อเนื่องเชื่อมโยงอย่างไร้รอยต่อเพิ่มขีดความสามารถในการแข่งขันของประเทศ</t>
  </si>
  <si>
    <t>ค่าปรับปรุงทางและสะพาน</t>
  </si>
  <si>
    <t>(1) ค่าบูรณะโครงข่ายทางหลวงเชื่อมโยงระหว่างภาค</t>
  </si>
  <si>
    <t>2.2 กิจกรรมเพิ่มประสิทธิภาพการให้บริการของทางหลวงสายหลัก</t>
  </si>
  <si>
    <t>(1) ค่าควบคุมงานเพิ่มประสิทธิภาพการให้บริการของทางหลวงสายหลัก</t>
  </si>
  <si>
    <t>ส่วนกลาง</t>
  </si>
  <si>
    <t>(1) บ.ท่าทอง - บ.สวนสมบูรณ์ (ขาขึ้น)</t>
  </si>
  <si>
    <t>2562 - 2565</t>
  </si>
  <si>
    <t>ชุมพร</t>
  </si>
  <si>
    <t>ใต้</t>
  </si>
  <si>
    <t>(2)  นครราชสีมา - บรรจบทางหลวงหมายเลข 2067 (บ.บิง)</t>
  </si>
  <si>
    <t xml:space="preserve">(3) ขอนแก่น - บ.ห้วยหินลาด (เป็นตอนๆ) </t>
  </si>
  <si>
    <t xml:space="preserve">ขอนแก่น  </t>
  </si>
  <si>
    <t xml:space="preserve">(4) อ.ร่อนพิบูลย์ - บ.ไม้เสียบ (เป็นตอนๆ) </t>
  </si>
  <si>
    <t>2563 - 2565</t>
  </si>
  <si>
    <t xml:space="preserve">นครศรีธรรมราช </t>
  </si>
  <si>
    <t xml:space="preserve">(5) พัทลุง - อ.หาดใหญ่ ตอน บ.ห้วยทราย - บ.พรุพ้อ </t>
  </si>
  <si>
    <t xml:space="preserve">พัทลุง </t>
  </si>
  <si>
    <t>(6) ต.แม่กา - พะเยา (เป็นตอนๆ)</t>
  </si>
  <si>
    <t xml:space="preserve">เชียงราย </t>
  </si>
  <si>
    <t>เหนือ</t>
  </si>
  <si>
    <t>(7) บ.ห้วยหินลาด - อ.โนนสะอาด (เป็นตอนๆ)</t>
  </si>
  <si>
    <t xml:space="preserve">ขอนแก่น อุดรธานี  </t>
  </si>
  <si>
    <t xml:space="preserve">(8) บ.ไม้เสียบ - พัทลุง  (เป็นตอนๆ) </t>
  </si>
  <si>
    <t>(9) อ.แม่ลาว - อ.แม่สาย (เป็นตอนๆ)</t>
  </si>
  <si>
    <t>(9.1) อ.แม่ลาว - อ.แม่สาย (เป็นตอนๆ) ส่วนที่ 1</t>
  </si>
  <si>
    <t>เชียงราย</t>
  </si>
  <si>
    <t>(9.2) อ.แม่ลาว - อ.แม่สาย (เป็นตอนๆ) ตอน 2</t>
  </si>
  <si>
    <t>2564 - 2566</t>
  </si>
  <si>
    <t>(10) บ.เขาบ่อ - บ.ท่าทอง (ขาขึ้น) เป็นตอนๆ</t>
  </si>
  <si>
    <t>(11) อุดรธานี - อ.สระใคร (เป็นตอนๆ)</t>
  </si>
  <si>
    <t>อุดรธานี</t>
  </si>
  <si>
    <t>(1) ควนรา - หัวเตย - ท่าโรงช้าง (LT. RT.) เป็นตอนๆ จ.สุราษฎร์ธานี</t>
  </si>
  <si>
    <t>2565 - 2567</t>
  </si>
  <si>
    <t>เป็นโครงข่ายทางหลวงสายหลักในการเดินทางคมนาคมติดต่อระหว่างภาคกลาง กับภาคใต้ตอนล่าง ปริมาณจราจรสูง และมีรถบรรทุกขนาดใหญ่จำนวนมาก  เนื่องจากเป็นเส้นทางในการขนส่งสินค้าและพืชผลทางการเกษตร  ปัจจุบันทางหลวงสาย 41 ในช่วงควนรา - หัวเตย - ท่าโรงช้าง สภาพผิวทางมีความชำรุดเสียหาย และแตกเป็นร่องล้อ จึงจำเป็นต้องรีบซ่อมแซม เพื่อความมั่นคงแข็งแรงของโครงสร้างชั้นทาง  และให้เกิดความปลอดภัยในการสัญจรของผู้ใช้เส้นทาง  ลดปัญหาอุบัติเหตุ เป็นเรื่องร้องเรียนจากพื้นที่</t>
  </si>
  <si>
    <t>สุราษฎร์ธานี</t>
  </si>
  <si>
    <t>(2) ท่าโรงช้าง - ท่าชี (LT.) เป็นตอนๆ จ.สุราษฎร์ธานี</t>
  </si>
  <si>
    <t>(3) ออบหลวง - แม่ซา (เป็นตอนๆ) จ.เชียงใหม่, แม่ฮ่องสอน</t>
  </si>
  <si>
    <t>ปัจจุบันเป็นทางขนาด 2 ช่องจราจร (มาตรฐานทางชั้น 3) ผิวทางชำรุดเสียหายเนื่องจากใช้งานมาเป็นระยะเวลานาน และมีบางช่วงขาดอุปกรณ์ความปลอดภัย เป็นการช่วยเพิ่มประสิทธิภาพโครงข่ายในการเดินทางขนส่งสินค้าเกษตร และการท่องเที่ยว, เชื่อมโยงระหว่างอำเภอฮอด อำเภอแม่แจ่ม และอำเภอกัลยาณิวัฒนาให้มีความสะดวกคล่องตัวมากยิ่งขึ้น และเชื่อมโยงแหล่งท่องเที่ยวสำคัญหลายแห่งของทั้งจังหวัดเชียงใหม่ และเป็นโครงข่ายเชื่อมโยงระหว่าง ทล.108 และ.1263 อีกเส้นทางหนึ่ง</t>
  </si>
  <si>
    <t>เชียงใหม่, แม่ฮ่องสอน</t>
  </si>
  <si>
    <t>(4) ปางอุ๋ง - แม่นาจร (เป็นตอนๆ) จ.เชียงใหม่, แม่ฮ่องสอน</t>
  </si>
  <si>
    <t>ปัจจุบันเป็นทางขนาด 2 ช่องจราจร (มาตรฐานทางชั้น 4) ผิวทางชำรุดเสียหายเนื่องจากใช้งานมาเป็นระยะเวลานาน และมีบางช่วงขาดอุปกรณ์ความปลอดภัย เป็นการช่วยเพิ่มประสิทธิภาพโครงข่ายในการเดินทางขนส่งสินค้าเกษตร และการท่องเที่ยว, เชื่อมโยงระหว่างอำเภอขุนยวม กับ อำเภอแม่แจ่ม ให้มีความสะดวกคล่องตัวมากยิ่งขึ้น และเชื่อมโยงแหล่งท่องเที่ยวสำคัญหลายแห่งของทั้งจังหวัดเชียงใหม่ และเป็นโครงข่ายเชื่อมโยงระหว่าง ทล.108 และ.1088 อีกเส้นทางหนึ่ง</t>
  </si>
  <si>
    <t>3. โครงการก่อสร้างโครงข่ายทางหลวงแผ่นดิน</t>
  </si>
  <si>
    <t>กรมทางหลวงมีหน้าที่ดูแล  รับผิดชอบการพัฒนาทางหลวงสายหลักของประเทศ  ให้เป็นทางหลวงที่ได้มาตรฐาน  ส่งเสริมให้เกิดการพัฒนาด้านเศรษฐกิจของประเทศ  เกิดความสะดวก  รวดเร็ว  และปลอดภัยในการเดินทาง  เนื่องจากปัจจุบันประเทศไทยมีการพัฒนาทางด้านเศรษฐกิจและสังคมอย่างต่อเนื่อง เกิดการขยายตัวของในเมืองหลักตามภูมิภาคและจังหวัดต่าง ๆ การพัฒนาพื้นที่และสภาพสังคมมีลักษณะที่เปลี่ยนแปลงไปจากอดีต ปริมาณจราจรที่เพิ่มขึ้นอย่างรวดเร็ว  ส่งผลให้เกิดปัญหาการจราจรติดขัด  และปัญหาอุบัติเหตุตามมา  ดังนั้นกรมทางหลวงจึงได้จัดทำแผนพัฒนาทางหลวงที่สอดคล้องกับยุทธศาสตร์ชาติ 20 ปี แผนพัฒนาเศรษฐกิจและสังคม ฉบับที่ 12 นโยบายรัฐบาล เพื่อรองรับและแก้ไขปัญหาดังกล่าวขึ้น  โดยจัดทำแผนทั้งในระยะสั้น  ระยะกลาง และระยะยาว  โดยคำนึงถึงการเพิ่มประสิทธิภาพในการเดินทาง และขนส่งสินค้าที่สะดวก  รวดเร็ว และปลอดภัย  และเป็นการส่งเสริม สนับสนุนการพัฒนาเศรษฐกิจ และสาขาการพัฒนาอื่นๆ  ให้บรรลุตามเป้าหมาย</t>
  </si>
  <si>
    <t xml:space="preserve">ทำให้ประชาชนลดระยะเวลาในการเดินทาง และลดอุบัติเหตุในการเดินทาง </t>
  </si>
  <si>
    <t>3.1 กิจกรรมจัดกรรมสิทธิ์ที่ดินเพื่อการก่อสร้างทางหลวงแผ่นดิน</t>
  </si>
  <si>
    <t xml:space="preserve">(1) ค่าชดเชยสังหาริมทรัพย์และอสังหาริมทรัพย์ในการเวนคืนที่ดินในเขตการก่อสร้างทางหลวง </t>
  </si>
  <si>
    <t>(2) ค่าชดเชยสังหาริมทรัพย์และอสังหาริมทรัพย์ในการเวนคืนที่ดินในเขตการก่อสร้างทางหลวง สำนักงานทางหลวงที่ 1 จ.เชียงใหม่</t>
  </si>
  <si>
    <t>เชียงใหม่</t>
  </si>
  <si>
    <t>(3) ค่าชดเชยสังหาริมทรัพย์และอสังหาริมทรัพย์ในการเวนคืนที่ดินในเขตการก่อสร้างทางหลวง สำนักงานทางหลวงที่ 2 จ.แพร่</t>
  </si>
  <si>
    <t>แพร่</t>
  </si>
  <si>
    <t>(4) ค่าชดเชยสังหาริมทรัพย์และอสังหาริมทรัพย์ในการเวนคืนที่ดินในเขตการก่อสร้างทางหลวง สำนักงานทางหลวงที่ 3 จ.สกลนคร</t>
  </si>
  <si>
    <t>สกลนคร</t>
  </si>
  <si>
    <t>(5) ค่าชดเชยสังหาริมทรัพย์และอสังหาริมทรัพย์ในการเวนคืนที่ดินในเขตการก่อสร้างทางหลวง สำนักงานทางหลวงที่ 4 จ.ตาก</t>
  </si>
  <si>
    <t>ตาก</t>
  </si>
  <si>
    <t>(6) ค่าชดเชยสังหาริมทรัพย์และอสังหาริมทรัพย์ในการเวนคืนที่ดินในเขตการก่อสร้างทางหลวง สำนักงานทางหลวงที่ 5 จ.พิษณุโลก</t>
  </si>
  <si>
    <t>พิษณุโลก</t>
  </si>
  <si>
    <t>(7) ค่าชดเชยสังหาริมทรัพย์และอสังหาริมทรัพย์ในการเวนคืนที่ดินในเขตการก่อสร้างทางหลวง สำนักงานทางหลวงที่ 6 จ.เพชรบูรณ์</t>
  </si>
  <si>
    <t>เพชรบูรณ์</t>
  </si>
  <si>
    <t>(8) ค่าชดเชยสังหาริมทรัพย์และอสังหาริมทรัพย์ในการเวนคืนที่ดินในเขตการก่อสร้างทางหลวง สำนักงานทางหลวงที่ 7 จ.ขอนแก่น</t>
  </si>
  <si>
    <t>ขอนแก่น</t>
  </si>
  <si>
    <t>(9) ค่าชดเชยสังหาริมทรัพย์และอสังหาริมทรัพย์ในการเวนคืนที่ดินในเขตการก่อสร้างทางหลวง สำนักงานทางหลวงที่ 9 จ.อุบลราชธานี</t>
  </si>
  <si>
    <t>อุบลราชธานี</t>
  </si>
  <si>
    <t>(10) ค่าชดเชยสังหาริมทรัพย์และอสังหาริมทรัพย์ในการเวนคืนที่ดินในเขตการก่อสร้างทางหลวง สำนักงานทางหลวงที่ 10 จ.นครราชสีมา</t>
  </si>
  <si>
    <t>(11) ค่าชดเชยสังหาริมทรัพย์และอสังหาริมทรัพย์ในการเวนคืนที่ดินในเขตการก่อสร้างทางหลวง สำนักงานทางหลวงที่ 11 จ.ลพบุรี</t>
  </si>
  <si>
    <t xml:space="preserve">ลพบุรี </t>
  </si>
  <si>
    <t>(12) ค่าชดเชยสังหาริมทรัพย์และอสังหาริมทรัพย์ในการเวนคืนที่ดินในเขตการก่อสร้างทางหลวง สำนักงานทางหลวงที่ 12 จ.สุพรรณบุรี</t>
  </si>
  <si>
    <t>สุพรรณบุรี</t>
  </si>
  <si>
    <t>(13) ค่าชดเชยสังหาริมทรัพย์และอสังหาริมทรัพย์ในการเวนคืนที่ดินในเขตการก่อสร้างทางหลวง สำนักงานทางหลวงที่ 13 กรุงเทพมหานคร</t>
  </si>
  <si>
    <t>กรุงเทพมหานคร</t>
  </si>
  <si>
    <t>(14) ค่าชดเชยสังหาริมทรัพย์และอสังหาริมทรัพย์ในการเวนคืนที่ดินในเขตการก่อสร้างทางหลวง สำนักงานทางหลวงที่ 14 จ.ชลบุรี</t>
  </si>
  <si>
    <t>(15) ค่าชดเชยสังหาริมทรัพย์และอสังหาริมทรัพย์ในการเวนคืนที่ดินในเขตการก่อสร้างทางหลวง สำนักงานทางหลวงที่ 15 จ.ประจวบคีรีขันธ์</t>
  </si>
  <si>
    <t>ประจวบคีรีขันธ์</t>
  </si>
  <si>
    <t>(16) ค่าชดเชยสังหาริมทรัพย์และอสังหาริมทรัพย์ในการเวนคืนที่ดินในเขตการก่อสร้างทางหลวง สำนักงานทางหลวงที่ 16 จ.นครศรีธรรมราช</t>
  </si>
  <si>
    <t>นครศรีธรรมราช</t>
  </si>
  <si>
    <t>(17) ค่าชดเชยสังหาริมทรัพย์และอสังหาริมทรัพย์ในการเวนคืนที่ดินในเขตการก่อสร้างทางหลวง สำนักงานทางหลวงที่ 17 จ.กระบี่</t>
  </si>
  <si>
    <t>กระบี่</t>
  </si>
  <si>
    <t>(18) ค่าชดเชยสังหาริมทรัพย์และอสังหาริมทรัพย์ในการเวนคืนที่ดินในเขตการก่อสร้างทางหลวง สำนักงานทางหลวงที่ 18 จ.สงขลา</t>
  </si>
  <si>
    <t>สงขลา</t>
  </si>
  <si>
    <t>3.2 กิจกรรมก่อสร้างทางหลวงแผ่นดิน</t>
  </si>
  <si>
    <t>(1) งานก่อสร้างดำเนินการเอง</t>
  </si>
  <si>
    <t>ทั่วประเทศ</t>
  </si>
  <si>
    <t>(1) ค่าควบคุมงานในการก่อสร้างโครงข่ายทางหลวงแผ่นดิน</t>
  </si>
  <si>
    <t>(2) ค่าควบคุมงานเพื่อดำเนินการวิเคราะห์และตรวจสอบคุณภาพวัสดุสร้างทาง</t>
  </si>
  <si>
    <t>ค่าใช้จ่ายตามมาตรการสิ่งแวดล้อม</t>
  </si>
  <si>
    <t>งบลงทุน</t>
  </si>
  <si>
    <t xml:space="preserve">(1) ค่าใช้จ่ายตามมาตรการสิ่งแวดล้อมในการก่อสร้างแนวรั้วนำทางสัตว์ (Guide Fence) ตามมาตรการป้องกัน แก้ไข และลดผลกระทบสิ่งแวดล้อมโครงการทางเชื่อมผืนป่ามรดกโลก บนทางหลวงหมายเลข 304 สาย อ. กบินทร์บุรี - ปักธงชัยบริเวณอุทยานแห่งชาติเขาใหญ่ ตอนที่ 1 จ. ปราจีนบุรี </t>
  </si>
  <si>
    <t xml:space="preserve">(2) ค่าใช้จ่ายตามมาตรการสิ่งแวดล้อมในการก่อสร้างแนวรั้วนำทางสัตว์ (Guide Fence) ตามมาตรการป้องกัน แก้ไข และลดผลกระทบสิ่งแวดล้อมโครงการทางเชื่อมผืนป่ามรดกโลก บนทางหลวงหมายเลข 304 สาย อ. กบินทร์บุรี - ปักธงชัยบริเวณอุทยานแห่งชาติเขาใหญ่ ตอนที่ 2 จ.ปราจีนบุรี </t>
  </si>
  <si>
    <t>(3) ค่าใช้จ่ายตามมาตรการสิ่งแวดล้อมในการก่อสร้างแนวรั้วนำทางสัตว์ (Guide Fence) ตามมาตรการป้องกัน แก้ไข และลดผลกระทบสิ่งแวดล้อมโครงการทางเชื่อมผืนป่ามรดกโลก บนทางหลวงหมายเลข 304 สาย อ. กบินทร์บุรี - ปักธงชัย บริเวณอุทยานแห่งชาติทับลาน ตอนที่ 3 จ. ปราจีนบุรี</t>
  </si>
  <si>
    <t>งบรายจ่ายอื่น</t>
  </si>
  <si>
    <t>(1) ค่าใช้จ่ายตามมาตรการสิ่งแวดล้อมในการประเมินสถานภาพและประชากรสัตว์ป่าบริเวณทางเชื่อมมรดกโลกบนทางหลวงหมายเลข 304 สาย อ. กบินทร์บุรี - ปักธงชัย</t>
  </si>
  <si>
    <t>(2) ค่าใช้จ่ายตามมาตรการสิ่งแวดล้อมเพื่อลดผลกระทบสิ่งแวดล้อม จากการดำเนินการโครงการก่อสร้างทางหลวงหมายเลข 12 สายตาก - แม่สอด (พื้นที่รับผิดชอบของกรมอุทยานแห่งชาติ สัตว์ป่าและพันธุ์พืช)</t>
  </si>
  <si>
    <t>(3) ค่าใช้จ่ายตามมาตรการสิ่งแวดล้อมในการปลูกป่าทดแทนเพื่อลดผลกระทบสิ่งแวดล้อม และฟื้นฟูทรัพยากรธรรมชาติ จากการก่อสร้างทางหลวงหมายเลข 12 สายตาก - แม่สอด (พื้นที่รับผิดชอบของกรมป่าไม้)</t>
  </si>
  <si>
    <t>(4) ค่าใช้จ่ายตามมาตรการสิ่งแวดล้อมในการปลูกป่าทดแทนเพื่อลดผลกระทบสิ่งแวดล้อม และฟื้นฟูทรัพยากรธรรมชาติ จากการก่อสร้างทางหลวงหมายเลข 348 สาย อ.ปะคำ - อ.นางรอง (พื้นที่รับผิดชอบของกรมป่าไม้)</t>
  </si>
  <si>
    <t>บุรีรัมย์</t>
  </si>
  <si>
    <t>(5) ค่าใช้จ่ายตามมาตรการสิ่งแวดล้อมในการปลูกป่าทดแทนเพื่อลดผลกระทบสิ่งแวดล้อม และฟื้นฟูทรัพยากรธรรมชาติ จากการก่อสร้างทางหลวงหมายเลข 12 สาย บ.นาไคร้ - อ.คำชะอี ตอน บ.นาไคร้ - อ.หนองสูง (พื้นที่รับผิดชอบของกรมป่าไม้)</t>
  </si>
  <si>
    <t>มุกดาหาร</t>
  </si>
  <si>
    <t>(6) ค่าใช้จ่ายตามมาตรการสิ่งแวดล้อมในการปลูกป่าทดแทนเพื่อลดผลกระทบสิ่งแวดล้อม และฟื้นฟูทรัพยากรธรรมชาติ จากการก่อสร้างทางเลี่ยงเมืองเชียงราย ตอนแยกทางหลวงหมายเลข 1211 - แยกทางหลวงหมายเลข 1207 (พื้นที่รับผิดชอบของกรมป่าไม้)</t>
  </si>
  <si>
    <t>(7) ค่าใช้จ่ายตามมาตรการสิ่งแวดล้อมในการปลูกป่าทดแทนเพื่อลดผลกระทบสิ่งแวดล้อม และฟื้นฟูทรัพยากรธรรมชาติ จากการก่อสร้างทางหลวงหมายเลข 101 สายร้องกวาง - น่าน ตอน 2 (พื้นที่รับผิดชอบของกรมป่าไม้)</t>
  </si>
  <si>
    <t>น่าน</t>
  </si>
  <si>
    <t>ค่าจ้างที่ปรึกษา</t>
  </si>
  <si>
    <t xml:space="preserve">(1) การดำเนินงานการมีส่วนร่วมของประชาชน ตามระเบียบสำนักนายกรัฐมนตรีว่าด้วยการรับฟังความคิดเห็นของประชาชน พ.ศ. 2548 </t>
  </si>
  <si>
    <t>(2) การประเมินผลโครงการก่อสร้างทางหลวง</t>
  </si>
  <si>
    <t xml:space="preserve">(1) ถนนวงแหวนรอบเมืองนครราชสีมา ตอน แยกทางหลวงหมายเลข 2068 - บรรจบทางหลวงหมายเลข 205 (ด้านเหนือ) (รวมทางแยกต่างระดับ) </t>
  </si>
  <si>
    <t>(1.1) ถนนวงแหวนรอบเมืองนครราชสีมา ตอน แยกทางหลวงหมายเลข 2068 - บรรจบทางหลวงหมายเลข 205 (ด้านเหนือ) (รวมทางแยกต่างระดับ) ตอน 2</t>
  </si>
  <si>
    <t>2561 - 2565</t>
  </si>
  <si>
    <t>(2) ทางรอบเกาะสมุย ตอน บ.หัวถนน - บ.เฉวง</t>
  </si>
  <si>
    <t>(3) ถนนวงแหวนรอบเมืองนครราชสีมา ช่วง แยกทางหลวงหมายเลข 224 - บรรจบทางหลวงหมายเลข 226 (ด้านทิศใต้)</t>
  </si>
  <si>
    <t>(3.1) ถนนวงแหวนรอบเมืองนครราชสีมา ช่วง แยกทางหลวงหมายเลข 224 - บรรจบทางหลวงหมายเลข 226 (ด้านทิศใต้) ตอน  1</t>
  </si>
  <si>
    <t>(3.2) ถนนวงแหวนรอบเมืองนครราชสีมา ช่วง แยกทางหลวงหมายเลข 224 - บรรจบทางหลวงหมายเลข 226 (ด้านทิศใต้) ตอน  2</t>
  </si>
  <si>
    <t xml:space="preserve">(3.3) ถนนวงแหวนรอบเมืองนครราชสีมา ช่วง แยกทางหลวงหมายเลข 224 - บรรจบทางหลวงหมายเลข 226 (ด้านทิศใต้) ตอน  3 </t>
  </si>
  <si>
    <t>(4) แยกอินทร์บุรี -อ.สากเหล็ก ช่วง แยกอินทร์บุรี - บ.หนองบัวทอง</t>
  </si>
  <si>
    <t>(4.1) แยกอินทร์บุรี -อ.สากเหล็ก ช่วง แยกอินทร์บุรี - บ.หนองบัวทอง ตอน 1</t>
  </si>
  <si>
    <t>สิงห์บุรี,นครสวรรค์</t>
  </si>
  <si>
    <t>(4.2) แยกอินทร์บุรี -อ.สากเหล็ก ช่วง แยกอินทร์บุรี - บ.หนองบัวทอง ตอน 2</t>
  </si>
  <si>
    <t>(5) อ.พยัคฆภูมิพิสัย - อ.เกษตรวิสัย ตอน บ.เมืองเตา - อ.เกษตรวิสัย</t>
  </si>
  <si>
    <t>ร้อยเอ็ด</t>
  </si>
  <si>
    <t>(6) อ.ตะกั่วป่า - อ.ท้ายเหมือง ตอน บ.บางสัก - บ.เขาหลัก</t>
  </si>
  <si>
    <t>พังงา</t>
  </si>
  <si>
    <t>(7) อ.ปะคำ - อ.นางรอง</t>
  </si>
  <si>
    <t>(8) อ.พิมาย - บ.หินดาด</t>
  </si>
  <si>
    <t>(9) อ.ท่าตูม - อ.จอมพระ</t>
  </si>
  <si>
    <t>สุรินทร์</t>
  </si>
  <si>
    <t xml:space="preserve">(10) อ.โพนพิสัย - บึงกาฬ ตอน ต.หอคำ - บึงกาฬ </t>
  </si>
  <si>
    <t xml:space="preserve">บึงกาฬ </t>
  </si>
  <si>
    <t xml:space="preserve">(11) อ.เด่นชัย - ลำปาง ตอน สามแยกเด่นชัย - สามแยกปางเคาะ </t>
  </si>
  <si>
    <t xml:space="preserve">แพร่ </t>
  </si>
  <si>
    <t xml:space="preserve">(12) ร้อยเอ็ด - อ.เกษตรวิสัย </t>
  </si>
  <si>
    <t xml:space="preserve">ร้อยเอ็ด </t>
  </si>
  <si>
    <t xml:space="preserve">(13) สตูล - ท่าเรือเจ๊ะบีลัง </t>
  </si>
  <si>
    <t xml:space="preserve">สตูล </t>
  </si>
  <si>
    <t xml:space="preserve">(14) พะเยา - น่าน ตอน บ.สองแคว - น่าน </t>
  </si>
  <si>
    <t xml:space="preserve">น่าน </t>
  </si>
  <si>
    <t xml:space="preserve">(15) บ.วัด - อ.ประทาย </t>
  </si>
  <si>
    <t xml:space="preserve">นครราชสีมา </t>
  </si>
  <si>
    <t xml:space="preserve">(16) เชียงใหม่ - บ.โป่ง </t>
  </si>
  <si>
    <t xml:space="preserve">เชียงใหม่ </t>
  </si>
  <si>
    <t xml:space="preserve">(17) อ.ห้วยทับทัน - ศรีสะเกษ </t>
  </si>
  <si>
    <t xml:space="preserve">ศรีสะเกษ </t>
  </si>
  <si>
    <t xml:space="preserve">(18) อ.ตะกั่วป่า - บ.บางสัก </t>
  </si>
  <si>
    <t xml:space="preserve">พังงา </t>
  </si>
  <si>
    <t xml:space="preserve">(19) ทางเลี่ยงเมืองลพบุรีด้านใต้ </t>
  </si>
  <si>
    <t xml:space="preserve">(19.1) ทางเลี่ยงเมืองลพบุรีด้านใต้ ตอน 1 </t>
  </si>
  <si>
    <t xml:space="preserve">(19.2) ทางเลี่ยงเมืองลพบุรีด้านใต้ ตอน 2 </t>
  </si>
  <si>
    <t xml:space="preserve">(20) ต.ราชกรูด - อ.หลังสวน ตอน บ.หาดยาย - บ.วังตะกอ </t>
  </si>
  <si>
    <t xml:space="preserve">ชุมพร </t>
  </si>
  <si>
    <t xml:space="preserve">(21) ถนนวงแหวนรอบเมืองนครราชสีมา ช่วงแยกทางหลวงหมาย 205 - บรรจบทางหลวงหมายเลข 2 (ด้านเหนือ) </t>
  </si>
  <si>
    <t xml:space="preserve">(22) แยกอินทร์บุรี - อ.สากเหล็ก ตอน อ.ทับคล้อ - อ.สากเหล็ก </t>
  </si>
  <si>
    <t xml:space="preserve">พิจิตร </t>
  </si>
  <si>
    <t xml:space="preserve">(23) สุราษฎร์ธานี - อ.อ่าวลึก ตอน บ.ซอยสิบ - อ.บ้านนาสาร </t>
  </si>
  <si>
    <t xml:space="preserve">สุราษฎร์ธานี </t>
  </si>
  <si>
    <t xml:space="preserve">(24)  ถนนวงแหวนรอบเมืองนครราชสีมา ช่วงแยกทางหลวงหมายเลข 2 - บรรจบทางหลวงหมายเลข 226 (ด้านใต้) </t>
  </si>
  <si>
    <t xml:space="preserve">(24.1)  ถนนวงแหวนรอบเมืองนครราชสีมา ช่วงแยกทางหลวงหมายเลข 2 - บรรจบทางหลวงหมายเลข 226 (ด้านใต้)  ตอน 1 </t>
  </si>
  <si>
    <t xml:space="preserve">(24.2) ถนนวงแหวนรอบเมืองนครราชสีมา ช่วงแยกทางหลวงหมายเลข 2 - บรรจบทางหลวงหมายเลข 226 (ด้านใต้)  ตอน 2 </t>
  </si>
  <si>
    <t xml:space="preserve">(25) อ.สามโคก - อ.เสนา </t>
  </si>
  <si>
    <t xml:space="preserve">พระนครศรีอยุธยา </t>
  </si>
  <si>
    <t xml:space="preserve">(26) กำแพงเพชร - สุโขทัย  ตอน แยก อ.ลานกระบือ - อ.คีรีมาศ </t>
  </si>
  <si>
    <t xml:space="preserve">ตาก, 
สุโขทัย </t>
  </si>
  <si>
    <t xml:space="preserve">(27) ตรัง - อ.ละงู ตอน บ.นา - บ.สามแยก  </t>
  </si>
  <si>
    <t xml:space="preserve">ตรัง </t>
  </si>
  <si>
    <t>(28) ยโสธร - อำนาจเจริญ ตอน ยโสธร - บ.น้ำปลีก</t>
  </si>
  <si>
    <t xml:space="preserve">(28.1) ยโสธร - อำนาจเจริญ ตอน ยโสธร - บ.น้ำปลีก ตอน 1 </t>
  </si>
  <si>
    <t xml:space="preserve">ยโสธร  </t>
  </si>
  <si>
    <t xml:space="preserve">(28.2) ยโสธร - อำนาจเจริญ ตอน ยโสธร - บ.น้ำปลีก ตอน 2 </t>
  </si>
  <si>
    <t xml:space="preserve">อำนาจเจริญ </t>
  </si>
  <si>
    <t xml:space="preserve">(29) กำแพงเพชร - พิจิตร ตอน ต.บึงบัว - บ.คลองโนน </t>
  </si>
  <si>
    <t xml:space="preserve">กำแพงเพชร </t>
  </si>
  <si>
    <t xml:space="preserve">(30) อ.เฉลิมพระเกียรติ - อ.จักราช - อ.ห้วยแถลง </t>
  </si>
  <si>
    <t xml:space="preserve">(31) บ.นาขา - บ.ควนปริง </t>
  </si>
  <si>
    <t xml:space="preserve">(32) อ.หนองบัวโคก - อ.พระทองคำ </t>
  </si>
  <si>
    <t xml:space="preserve">(33) โนนศรีคูณ - หนองผะองค์ </t>
  </si>
  <si>
    <t xml:space="preserve">บุรีรัมย์ </t>
  </si>
  <si>
    <t xml:space="preserve">(34) บ.หัวสะแก - บ.หัวไผ่ </t>
  </si>
  <si>
    <t xml:space="preserve">ปราจีนบุรี </t>
  </si>
  <si>
    <t xml:space="preserve">(35) อ.แก่งคอย - อ.บ้านนา ตอน ต.ชำผักแพว - ต.ชะอม </t>
  </si>
  <si>
    <t xml:space="preserve">สระบุรี </t>
  </si>
  <si>
    <t xml:space="preserve">(36) บุรีรัมย์ - ต.แสลงโทน - อ.ประโคนชัย </t>
  </si>
  <si>
    <t xml:space="preserve">(37) ถนนวงแหวนรอบเมืองอุดรธานี (ด้านตะวันออก) ตอน แยกจุดตัดทางหลวงหมายเลข 2 - แยกจุดตัดทางหลวงหมายเลข 22 </t>
  </si>
  <si>
    <t xml:space="preserve">อุดรธานี </t>
  </si>
  <si>
    <t xml:space="preserve">(38) บ.ห้วยช้าง - อ.ศรีสัชนาลัย </t>
  </si>
  <si>
    <t xml:space="preserve">สุโขทัย </t>
  </si>
  <si>
    <t xml:space="preserve">(39) บ.โคกขมิ้น - บ.ระกา </t>
  </si>
  <si>
    <t>(40) ทางเลี่ยงเมืองนครสวรรค์ ด้านตะวันออก ตอน แยกทางหลวงหมายเลข 117 - บรรจบทางหลวงหมายเลข 225</t>
  </si>
  <si>
    <t>(40.1) ทางเลี่ยงเมืองนครสวรรค์ ด้านตะวันออก ตอน แยกทางหลวงหมายเลข 117 - บรรจบทางหลวงหมายเลข 225 ส่วน 1</t>
  </si>
  <si>
    <t>นครสวรรค์</t>
  </si>
  <si>
    <t>(40.2) ทางเลี่ยงเมืองนครสวรรค์ ด้านตะวันออก ตอน แยกทางหลวงหมายเลข 117 - บรรจบทางหลวงหมายเลข 225 ส่วน 2</t>
  </si>
  <si>
    <t>(40.3) ทางเลี่ยงเมืองนครสวรรค์ ด้านตะวันออก ตอน แยกทางหลวงหมายเลข 117 - บรรจบทางหลวงหมายเลข 225 ส่วน 3</t>
  </si>
  <si>
    <t>(40.4) ทางเลี่ยงเมืองนครสวรรค์ ด้านตะวันออก ตอน แยกทางหลวงหมายเลข 117 - บรรจบทางหลวงหมายเลข 225 ส่วน 4</t>
  </si>
  <si>
    <t xml:space="preserve">(41) อ.ศรีขรภูมิ - อ.ห้วยทับทัน </t>
  </si>
  <si>
    <t>(42) สามแยกปลาลัง - อ.เหนือคลอง</t>
  </si>
  <si>
    <t>(42.1) สามแยกปลาลัง - อ.เหนือคลอง ตอน 1</t>
  </si>
  <si>
    <t>(42.2) สามแยกปลาลัง - อ.เหนือคลอง ตอน 2</t>
  </si>
  <si>
    <t xml:space="preserve">(43) บ.สามหลัง - อ.สวรรคโลก </t>
  </si>
  <si>
    <t>สุโขทัย</t>
  </si>
  <si>
    <t>(44) อ.หนองฉาง - อุทัยธานี</t>
  </si>
  <si>
    <t>(44.1) อ.หนองฉาง - อุทัยธานี ตอน 1</t>
  </si>
  <si>
    <t>อุทัยธานี</t>
  </si>
  <si>
    <t>(44.2) อ.หนองฉาง - อุทัยธานี ตอน 2</t>
  </si>
  <si>
    <t xml:space="preserve">(45) อ.แก้งสนามนาง - อ.บัวใหญ่ </t>
  </si>
  <si>
    <t>(46) บ.คลองแงะ – จุดผ่านแดนถาวรสุไหงโก-ลก ตอน บ.โต้นนท์ - บ.ลำชิง</t>
  </si>
  <si>
    <t>(47) อ.สวรรคโลก - บ.ปลายราง</t>
  </si>
  <si>
    <t>(48) อ.อินทร์บุรี - อ.สากเหล็ก ตอน ไดตาล - เขาทราย</t>
  </si>
  <si>
    <t>(48.1) อ.อินทร์บุรี - อ.สากเหล็ก ตอน ไดตาล - เขาทราย ส่วน 1</t>
  </si>
  <si>
    <t>(48.2) อ.อินทร์บุรี - อ.สากเหล็ก ตอน ไดตาล - เขาทราย ส่วน 2</t>
  </si>
  <si>
    <t>(48.3) อ.อินทร์บุรี - อ.สากเหล็ก ตอน ไดตาล - เขาทราย ส่วน 3</t>
  </si>
  <si>
    <t>พิจิตร</t>
  </si>
  <si>
    <t>(49) บ.วังหม้อพัฒนา - บ.สำเภาทอง</t>
  </si>
  <si>
    <t>ลำปาง</t>
  </si>
  <si>
    <t xml:space="preserve">(50) ปราจีนบุรี - อ.ศรีมหาโพธิ
</t>
  </si>
  <si>
    <t>(51) อ.ทุ่งใหญ่ - บ.หนองดี</t>
  </si>
  <si>
    <t>(52) กำแพงเพชร - พิจิตร ตอน บ.คุยประดู่ - บ.คลองโพธิ์</t>
  </si>
  <si>
    <t>(53) อ.กุมภวาปี - บ.โนนสวรรค์</t>
  </si>
  <si>
    <t>(54) บ.ตำหนัง - แยกโคกเคียน</t>
  </si>
  <si>
    <t>(54.1) บ.ตำหนัง - แยกโคกเคียน ตอน 1</t>
  </si>
  <si>
    <t>(54.2) บ.ตำหนัง - แยกโคกเคียน ตอน 2</t>
  </si>
  <si>
    <t xml:space="preserve">(55) อ.เทพสถิต - อ.บำเหน็จณรงค์ ตอน บ.ช่องสำราญ – บ.คำปิง </t>
  </si>
  <si>
    <t>(55.1) อ.เทพสถิต - อ.บำเหน็จณรงค์ ตอน บ.ช่องสำราญ – บ.คำปิง ส่วน 1</t>
  </si>
  <si>
    <t>ชัยภูมิ</t>
  </si>
  <si>
    <t>(55.2) อ.เทพสถิต - อ.บำเหน็จณรงค์ ตอน บ.ช่องสำราญ – บ.คำปิง ส่วน 2</t>
  </si>
  <si>
    <t>(56) อ.อู่ทอง - บ.สระกระโจม</t>
  </si>
  <si>
    <t xml:space="preserve">(57) สกลนคร – อ.ธาตุพนม ตอน สกลนคร – อ.นาแก
</t>
  </si>
  <si>
    <t>สกลนคร,นครพนม</t>
  </si>
  <si>
    <t>(58) ปากน้ำกระบี่-บ.เขาทอง ตอน บ.เขากลม - บ.ท่าหินดาน</t>
  </si>
  <si>
    <t>(59) ร้อยเอ็ด - สุวรรณภูมิ ตอน ร้อยเอ็ด - บ.หนองเม็ก</t>
  </si>
  <si>
    <t>(60) บ.ม่วงโตน - บ.บ่อหิน</t>
  </si>
  <si>
    <t>ลำพูน</t>
  </si>
  <si>
    <t>(61) บ.บางขนาก - ปราจีนบุรี ตอน บ.หัวไผ่ - การเคหะฯ ปราจีนบุรี</t>
  </si>
  <si>
    <t>(62) บ.มะขามล้ม - บรรจบทางหลงหมายเลข 357 (ถนนวงแหวนสุพรรณบุรี)</t>
  </si>
  <si>
    <t>(63) บ.สนาม - อ.วาปีปทุม</t>
  </si>
  <si>
    <t>มหาสารคาม</t>
  </si>
  <si>
    <t>(64) กำแพงเพชร - พิจิตร ตอน บ.เนินสมอ - สี่แยกสากเหล็ก</t>
  </si>
  <si>
    <t>(65) บ.ท่าดอกแก้ว - อ.ศรีสงคราม</t>
  </si>
  <si>
    <t>นครพนม</t>
  </si>
  <si>
    <t>(66) ต.ลำลูกบัว - บรรจบทางหลวงหมายเลข 346</t>
  </si>
  <si>
    <t>(67) บ.แสลงโทน - ห้วยเสว</t>
  </si>
  <si>
    <t>(68) อ.ศรีบุญเรือง - บ.วังหมื่น</t>
  </si>
  <si>
    <t>หนองบัวลำภู</t>
  </si>
  <si>
    <t>(69) สุรินทร์ - บ.หนองคู</t>
  </si>
  <si>
    <t>(70) บ.พังงอน - บ.จางวาง</t>
  </si>
  <si>
    <t>จันทบุรี</t>
  </si>
  <si>
    <t>(71)  บ.ทุ่งตำเสา-แยกสวนเทศ</t>
  </si>
  <si>
    <t>สตูล</t>
  </si>
  <si>
    <t>(72) อ.มหาชนะชัย – อ.คําเขื่อนแก้ว</t>
  </si>
  <si>
    <t>ยโสธร</t>
  </si>
  <si>
    <t>(73) บ.เจดีย์หัก - บ.หนองหอย</t>
  </si>
  <si>
    <t>(74) บ.ผานกเค้า - บ.หลักร้อยหกสิบ</t>
  </si>
  <si>
    <t>เลย</t>
  </si>
  <si>
    <t>(75) บุรีรัมย์ - ลำน้ำมูล</t>
  </si>
  <si>
    <t xml:space="preserve">(76) อ.ประโคนชัย - บ.ระกา
</t>
  </si>
  <si>
    <t>(77) บ.โคกอุดม - อ.นาดี</t>
  </si>
  <si>
    <t>(78) บ.บางขนาก - ปราจีนบุรี ตอน บ.บางขนาก - บ.บางเตย</t>
  </si>
  <si>
    <t>(79) ปรับปรุงทางคู่ขนานบริเวณบ้านหนองกี่ 2 แห่ง</t>
  </si>
  <si>
    <t>แห่ง</t>
  </si>
  <si>
    <t>(80) บ.ช้างแรก - อ.บางสะพานน้อย</t>
  </si>
  <si>
    <t>(81) บ.ส้มป่อย - บ.หนองกราด</t>
  </si>
  <si>
    <t>(82) บ.ปาเซ - บ.ไอร์ปีแซ</t>
  </si>
  <si>
    <t>นราธิวาส</t>
  </si>
  <si>
    <t>(83) แพร่ - อ.วังชิ้น ตอน บ. น้ำริน - อ.วังชิ้น</t>
  </si>
  <si>
    <t>(84) พะเยา - บ.สันต้นแหน</t>
  </si>
  <si>
    <t>พะเยา</t>
  </si>
  <si>
    <t>(85) ทางเลี่ยงเมืองเชียงใหม่รอบนอก (ด้านเหนือ) ตอน ต.ต้นเปา - ต.ดอนแก้ว ตอน 2</t>
  </si>
  <si>
    <t xml:space="preserve">(86) ปราจีนบุรี -อ.พนมสารคาม ตอน  บ.หนองชะอม - อ.ศรีมโหสถ ตอน 2
</t>
  </si>
  <si>
    <t xml:space="preserve">(87) ปราจีนบุรี -อ.พนมสารคาม ตอน  บ.หนองชะอม - อ.ศรีมโหสถ ตอน 3
</t>
  </si>
  <si>
    <t>(88) อ.ฮอด - อ.อมก๋อย ตอน บ.บ่อหลวง - บ.แม่ตื่น (เป็นตอนๆ)</t>
  </si>
  <si>
    <t>(89) เชียงใหม่ - เชียงราย ตอน บ.ปางน้ำถุ - บ.โป่งป่าตอน ตอน 2</t>
  </si>
  <si>
    <t>รายการค่าสำรวจออกแบบ</t>
  </si>
  <si>
    <t>(1) ค่าสำรวจและออกแบบทางหลวง 4 ช่องจราจร ทางหลวงหมายเลข 225 สาย นครสวรรค์ - ชัยภูมิ</t>
  </si>
  <si>
    <t>(2) ค่าสำรวจและออกแบบทางหลวง 4 ช่องจราจร ทางหลวงหมายเลข 118 ตอน บ.แม่เจดีย์ - อ.แม่สรวย</t>
  </si>
  <si>
    <t>(3) ค่าสำรวจและออกแบบทางหลวง 4 ช่องจราจร ทางเลี่ยงเมืองพนัสนิคม (ด้านเหนือ)</t>
  </si>
  <si>
    <t>(4) ค่าสำรวจและออกแบบและศึกษาความเหมาะสมทางหลวง 4 ช่องจราจร ทางหลวงแนวใหม่จากทางหลวงหมายเลข 202 บรรจบสะพานข้ามแม่น้ำโขงแห่งที่ 6 (อุบลราชธานี)</t>
  </si>
  <si>
    <t>(5) ค่าสำรวจและออกแบบทางหลวง 4 ช่องจราจร ทางเลี่ยงเมืองฉะเชิงเทรา (ด้านเหนือ)</t>
  </si>
  <si>
    <t>(6) ค่าสำรวจและออกแบบทางหลวง 4 ช่องจราจร ทางเลี่ยงเมืองน่าน</t>
  </si>
  <si>
    <t>(7) ค่าสำรวจและออกแบบทางหลวง 4 ช่องจราจร ทางเลี่ยงเมืองร้องกวาง</t>
  </si>
  <si>
    <t>(8) ค่าสำรวจและออกแบบโครงข่ายสนับสนุนการท่องเที่ยวตามแนวชายฝั่งทะเลภาคใต้ด้านตะวันตกบนทางหลวงหมายเลข 4 ช่วง บ.กำพวน - บ.หินลาด</t>
  </si>
  <si>
    <t>ระนอง</t>
  </si>
  <si>
    <t>(9) ค่าสำรวจและออกแบบปรับปรุงและแก้ไขปัญหาการจราจรบนทางหลวงหมายเลข 37 สาย เลี่ยงเมืองชะอำ</t>
  </si>
  <si>
    <t>เพชรบุรี</t>
  </si>
  <si>
    <t>(10) ค่าสำรวจและออกแบบทางแยกต่างระดับ จุดตัดทางหลวงหมายเลข 4 กับทางหลวงหมายเลข 406  (แยกคูหา)</t>
  </si>
  <si>
    <t>(11) ค่าสำรวจและออกแบบทางแยกต่างระดับ จุดตัดทางหลวงหมายเลข 420 กับทางหลวงหมายเลข 401 (แยกท่ากูบ) และจุดตัดถนนเทศบาล (แยกตาปาน)</t>
  </si>
  <si>
    <t>(12) ค่าสำรวจและออกแบบทางแยกต่างระดับ จุดตัดทางหลวงหมายเลข 304 กับทางหลวงหมายเลข 3245 (แยกพนมสารคาม) และทางหลวงหมายเลข 3076</t>
  </si>
  <si>
    <t>(13) ค่าสำรวจและออกแบบทางแยกต่างระดับ จุดตัดทางหลวงหมายเลข 224 กับทางหลวงหมายเลข 226 (แยกหัวทะเล)</t>
  </si>
  <si>
    <t>(14) ค่าสำรวจและออกแบบทางแยกต่างระดับ จุดตัดทางหลวงหมายเลข 24 กับทางหลวงหมายเลข 348 กับทางหลวงหมายเลข 2073 (แยกนางรอง)</t>
  </si>
  <si>
    <t>(15) ค่าสำรวจและออกแบบทางแยกต่างระดับจุดตัดทางหลวงหมายเลข 306 กับทางเข้ากรมชลประทานปากเกร็ด</t>
  </si>
  <si>
    <t>2564 - 2565</t>
  </si>
  <si>
    <t>(16) ค่าสำรวจและออกแบบทางแยกต่างระดับจุดตัด ทางหลวงหมายเลข 4 กับทางหลวงหมายเลข 3337 และทางหลวงหมายเลข 3339 (แยกห้วยชินสีห์)</t>
  </si>
  <si>
    <t>(17) ค่าสำรวจและออกแบบทางแยกต่างระดับจุดตัด ทางหลวงหมายเลข 231 กับทางหลวงหมายเลข 226 (แยกคำน้ำแซบ)</t>
  </si>
  <si>
    <t>(18) ค่าสำรวจและออกแบบทางหลวง 4 ช่องจราจร บนทางหลวงหมายเลข 112 ทางเลี่ยงเมืองกำแพงเพชร</t>
  </si>
  <si>
    <t>(19) ค่าสำรวจและออกแบบทางหลวง 4 ช่องจราจร บนทางหลวงหมายเลข 107 อ.แม่แตง - อ.เชียงดาว ตอน บ.แม่ทะลาย - บ.หัวโท</t>
  </si>
  <si>
    <t>(20) ค่าสำรวจและออกแบบทางหลวง 4 ช่องจราจร บนทางหลวงหมายเลข 201 แยกทางหลวงหมายเลข 12 (บ.โนนหัน) - อ.ภูกระดึง ตอน บ.โนนหัน - บ.ผานกเค้า</t>
  </si>
  <si>
    <t>(21) ค่าสำรวจและออกแบบทางหลวง 4 ช่องจราจร ทางหลวงแนวใหม่จากทางหลวงหมายเลข 24 - บรรจบทางหลวงหมายเลข 217  อ.เดชอุดม - ต.ดอนจิก</t>
  </si>
  <si>
    <t>(22) ค่าสำรวจและออกแบบทางหลวง 4 ช่องจราจร ทางเลี่ยงเมืองกระบี่</t>
  </si>
  <si>
    <t>(23) ค่าสำรวจและออกแบบทางหลวง 4 ช่องจราจร ทางหลวงแนวใหม่เชื่อมต่อสามแยกวังมะนาว - บรรจบทางหลวงหมายเลข 3510</t>
  </si>
  <si>
    <t xml:space="preserve">(24) ค่าสำรวจและออกแบบทางหลวง 4 ช่องจราจร บนทางหลวงหมายเลข 317 จันทบุรี - สระแก้ว ตอน อ.สอยดาว - บ.เขาแหลม </t>
  </si>
  <si>
    <t>สระแก้ว</t>
  </si>
  <si>
    <t>(25) ค่าสำรวจและออกแบบทางหลวง 4 ช่องจราจร ทางเลี่ยงเมืองมหาสารคาม (ด้านตะวันออก)</t>
  </si>
  <si>
    <t>(26)  ค่าสำรวจและออกแบบทางหลวง 4 ช่องจราจร บนทางหลวงหมายเลข 107 อ.เชียงดาว - อ.ไชยปราการ ตอน บ.หัวโท - บ.ล้องอ้อ</t>
  </si>
  <si>
    <t>(27) ค่าสำรวจและออกแบบทางหลวง 4 ช่องจราจร เลี่ยงเมืองหาดใหญ่ (ด้านตะวันตก)</t>
  </si>
  <si>
    <t>(28) ค่าสำรวจและออกแบบทางหลวง 4 ช่องจราจร บนทางหลวงหมายเลข 323 อ.ทองผาภูมิ - อ.สังขละบุรี ตอน บ.ท่าขนุน - เจดีย์สามองค์</t>
  </si>
  <si>
    <t xml:space="preserve">(29) ค่าสำรวจและออกแบบโครงข่ายสนับสนุนการท่องเที่ยวตามแนวชายฝั่งทะเลภาคใต้ด้านตะวันตกบนทางหลวงหมายเลข 4 ระนอง - อ.ตะกั่วป่า ตอน บ.นายทุย - บ.บางวัน </t>
  </si>
  <si>
    <t>(30) ค่าสำรวจและออกแบบปรับปรุงและแก้ไขปัญหาการจราจร บนทางหลวงหมายเลข 4 ช่วงอ้อมน้อย - สามพราน</t>
  </si>
  <si>
    <t>(31) ค่าสำรวจและออกแบบปรับปรุงและแก้ไขปัญหาการจราจร บนทางหลวงหมายเลข 32 - ทางหลวงหมายเลข 1 (บริเวณแยกหลวงพ่อโอ)</t>
  </si>
  <si>
    <t>ชัยนาท</t>
  </si>
  <si>
    <t>(32) ค่าสำรวจและออกแบบทางแยกต่างระดับ จุดตัดทางหลวงหมายเลข 347 กับทางหลวงหมายเลข 3263 (แยกวรเชษฐ์)</t>
  </si>
  <si>
    <t>(33) ค่าสำรวจและออกแบบทางแยกต่างระดับ จุดตัดทางหลวงหมายเลข 2 กับทางหลวงหมายเลข 216 (แยกบ้านจั่น)</t>
  </si>
  <si>
    <t>(34) ค่าสำรวจและออกแบบสะพานข้ามแม่น้ำแม่กลองบนทางหลวงหมายเลข 4 (สะพานสิริลักขณ์)</t>
  </si>
  <si>
    <t>(35) ค่าสำรวจและออกแบบสะพานข้ามแม่น้ำแม่กลองบนทางหลวงหมายเลข 3643</t>
  </si>
  <si>
    <t>(36) ค่าสำรวจและออกแบบทางแยกต่างระดับจุดตัด ทางหลวงหมายเลข 402 กับทางหลวงหมายเลข 4027 (แยกท่าเรือ)</t>
  </si>
  <si>
    <t>ภูเก็ต</t>
  </si>
  <si>
    <t>(37) ค่าสำรวจและออกแบบทางหลวง 4 ช่องจราจร บนทางหลวงหมายเลข 1021 อ.ดอกคำใต้ - อ.เทิง ตอน อ.เชียงคำ - อ.เทิง ส่วนที่ 1</t>
  </si>
  <si>
    <t>(38) ค่าสำรวจและออกแบบปรับปรุงและแก้ไขปัญหาการจราจร บนทางหลวงหมายเลข 4 ช่วงนครปฐม - ราชบุรี</t>
  </si>
  <si>
    <t>(39) ค่าสำรวจและออกแบบปรับปรุงและแก้ไขปัญหาการจราจร บนทางหลวงหมายเลข 4 หลุมดิน – ห้วยชินสีห์</t>
  </si>
  <si>
    <t>(40) ค่าสำรวจและออกแบบทางแยกต่างระดับ จุดตัดทางหลวงหมายเลข 42 กับทางหลวงหมายเลข 410 (แยกตะลุโบะ)</t>
  </si>
  <si>
    <t>ปัตตานี</t>
  </si>
  <si>
    <t>รายการค่าจ้างที่ปรึกษา</t>
  </si>
  <si>
    <t>(1) การติดตามตรวจสอบคุณภาพสิ่งแวดล้อม ทางหลวงหมายเลข 3646 อ.อรัญประเทศ – ชายแดนไทย/กัมพูชา (บ.หนองเอี่ยน – สตึงบท) ตอนแยกทางหลวงหมายเลข 33 บรรจบทางหลวงหมายเลข 3586</t>
  </si>
  <si>
    <t>(2) การติดตามตรวจสอบคุณภาพสิ่งแวดล้อม ทางหลวงหมายเลข 319 ปราจีนบุรี – อ.พนมสารคาม ตอน บ.หนองบัวหมู – อ.พนมสารคาม ตอน 2</t>
  </si>
  <si>
    <t>(3) การติดตามตรวจสอบคุณภาพสิ่งแวดล้อม ทางหลวงหมายเลข 348 อ.ปะคำ – อ.นางรอง</t>
  </si>
  <si>
    <t>บุรัรัมย์</t>
  </si>
  <si>
    <t>(4) การติดตามตรวจสอบคุณภาพสิ่งแวดล้อม ทางแยกต่างระดับจุดตัดทางหลวงหมายเลข 4 กับทางหลวงหมายเลข 3087 (แยกเขางู)</t>
  </si>
  <si>
    <t>(5) การติดตามตรวจสอบคุณภาพสิ่งแวดล้อม ทางหลวงหมายเลข 211 อ.ท่าบ่อ - อ.ศรีเชียงใหม่ จ.หนองคาย</t>
  </si>
  <si>
    <t>หนองคาย</t>
  </si>
  <si>
    <t xml:space="preserve">(6) การติดตามตรวจสอบคุณภาพสิ่งแวดล้อม โครงการก่อสร้างทางยกระดับบนทางหลวงหมายเลข 35 สายธนบุรี - ปากท่อ (ถนนพระราม 2) </t>
  </si>
  <si>
    <t>(7) การติดตามตรวจสอบคุณภาพสิ่งแวดล้อม โครงการต่อขยายทางคู่ขนานลอยฟ้าถนนบรมราชชนนี และปรับปรุงเพิ่มประสิทธิภาพทางหลวงหมายเลข 338 สายปิ่นเกล้า – นครชัยศรี</t>
  </si>
  <si>
    <t>(8) การติดตามตรวจสอบคุณภาพสิ่งแวดล้อม ทางหลวงหมายเลข 101 ร้องกวาง-น่าน ตอน 2</t>
  </si>
  <si>
    <t>(9) การติดตามตรวจสอบคุณภาพสิ่งแวดล้อม โครงการทางหลวงหมายเลข 4 สายชุมพร – ระนอง</t>
  </si>
  <si>
    <t>(10) การติดตามตรวจสอบคุณภาพสิ่งแวดล้อม โครงการทางหลวงหมายเลข 12 ตอน ตาก –แม่สอด</t>
  </si>
  <si>
    <t>(11) การติดตามตรวจสอบคุณภาพสิ่งแวดล้อม โครงการทางหลวงพิเศษระหว่างเมือง สายชลบุรี – พัทยา (ระยะดำเนินการ)</t>
  </si>
  <si>
    <t>(12) การติดตามตรวจสอบคุณภาพสิ่งแวดล้อม โครงการทางหลวงแนวใหม่ สาย บ.นาไคร้ – อ.คำชะอี (ระยะที่ 2)</t>
  </si>
  <si>
    <t>กาฬสินธุ์</t>
  </si>
  <si>
    <t>(13) การติดตามตรวจสอบคุณภาพสิ่งแวดล้อม ทางหลวงหมายเลข 12 สายพิษณุโลก - อ.หล่มสัก (ระยะดำเนินการ)</t>
  </si>
  <si>
    <t>(14) การติดตามตรวจสอบคุณภาพสิ่งแวดล้อม ทางหลวงหมายเลข 118 สายเชียงใหม่ – เชียงราย ตอน อ.ดอยสะเก็ด – บ.แม่เจดีย์ (ระยะที่ 2)</t>
  </si>
  <si>
    <t>(15) การติดตามตรวจสอบคุณภาพสิ่งแวดล้อม ถนนวงแหวนรอบเมืองนครราชสีมา บริเวณจุดตัดทางหลวงหมายเลข 205 - จุดตัดทางหลวงหมายเลข 226 จ.นครราชสีมา</t>
  </si>
  <si>
    <t>(16) การติดตามตรวจสอบคุณภาพสิ่งแวดล้อม สะพานลอยข้ามทางรถไฟ บริเวณทางหลวงหมายเลข 226 หม. 62+886 (ต่อเขตแขวงสุรินทร์) - แยกเข้าอุทุมพรพิสัย ที่ กม. 75+971 จังหวัดศรีสะเกษ</t>
  </si>
  <si>
    <t>(17) การประเมินผลกระทบสิ่งแวดล้อม อุโมงค์บริเวณจุดตัดทางหลวงหมายเลข 2 กับทางหลวงหมายเลข 224 (แยกนครราชสีมา) จ.นครราชสีมา</t>
  </si>
  <si>
    <t>(18) การประเมินผลกระทบสิ่งแวดล้อม สะพานข้ามทางรถไฟ บนทางหลวงหมายเลข 3339 (สายห้วยชินสีห์ - พญาไม้) จ.ราชบุรี</t>
  </si>
  <si>
    <t>(19) การประเมินผลกระทบสิ่งแวดล้อม สะพานข้ามทางรถไฟ บนทางหลวงหมายเลข 3470 สายภาชี - ท่าเรือ (กม.14+490) จ.พระนครศรีอยุธยา</t>
  </si>
  <si>
    <t>(20) การประเมินผลกระทบสิ่งแวดล้อม โครงการก่อสร้างสะพานข้ามคลองบางละมุง บนทางหลวงหมายเลข 3 กม.132+430 จ.ชลบุรี</t>
  </si>
  <si>
    <t>(21) การประเมินผลกระทบสิ่งแวดล้อม โครงการทางหลวงหมาย 4006 ราชกรูด-หลังสวน จ.ระนอง</t>
  </si>
  <si>
    <t>(22) การติดตามตรวจสอบคุณภาพสิ่งแวดล้อม ทางหลวงหมายเลข 4 สายตรัง - พัทลุง ตอน บ.นาโยงเหนือ - เขาพับผ้า (บ.นาวง) จ.ตรัง (ระยะดำเนินการ)</t>
  </si>
  <si>
    <t>(23) การติดตามตรวจสอบคุณภาพสิ่งแวดล้อม ทางหลวงหมายเลข 333 อ.หนองฉาง - อุทัยธานี ตอน ต.หนองไผ่ - อุทัยธานี จ.อุทัยธานี</t>
  </si>
  <si>
    <t>(24) การประเมินผลกระทบสิ่งแวดล้อม ทางหลวงหมายเลข 229 บ้านหนองม่วง - อ.มัญจาคีรี จ.ขอนแก่น</t>
  </si>
  <si>
    <t>(25) การประเมินผลกระทบสิ่งแวดล้อม ทางหลวงหมายเลข  214 อ.จตุรพักรพิมาน - อ.เกษตรวิสัย จ.ร้อยเอ็ด</t>
  </si>
  <si>
    <t>(26) การประเมินผลกระทบสิ่งแวดล้อม ทางหลวงหมายเลข 212 อ.ปากคาด - บ.สมประสงค์ จ.บึงกาฬ</t>
  </si>
  <si>
    <t>(27) การประเมินผลกระทบสิ่งแวดล้อม  ทางหลวงหมายเลข 3471 ต.บางบุตร - ต.ชุมแสง ตอน ต.บางบุตร - บ.หนองพะวา จ.ระยอง</t>
  </si>
  <si>
    <t>(28) การประเมินผลกระทบสิ่งแวดล้อม  ทางหลวงหมายเลข 226 บ.หนองสวาย - บ.ระเวียง จ.สุรินทร์</t>
  </si>
  <si>
    <t>ระยอง</t>
  </si>
  <si>
    <t>(29) ประเมินผลกระทบสิ่งแวดล้อม โครงการก่อสร้างทางเลี่ยงเมืองอ่างทอง</t>
  </si>
  <si>
    <t>(30) การติดตามตรวจสอบคุณภาพสิ่งแวดล้อมโครงการทางหลวงพิเศษระหว่างเมือง สายบางปะอิน – นครราชสีมา (ระยะที่ 3) จ.นครราชสีมา</t>
  </si>
  <si>
    <t>(31) การติดตามตรวจสอบคุณภาพสิ่งแวดล้อม ทางหลวงพิเศษระหว่างเมืองสายบางใหญ่ - กาญจนบุรี (ระยะที่ 3) จ.กาญจนบุรี</t>
  </si>
  <si>
    <t>(32) การติดตามตรวจสอบคุณภาพสิ่งแวดล้อม โครงการก่อสร้างทาง 4 ช่องจราจรทางหลวงหมายเลข 304 ตอน อ.กบินทร์บุรี – อ.ปักธงชัย (ระยะที่ 4) จ.นครราชสีมา</t>
  </si>
  <si>
    <t>(33) การติดตามตรวจสอบคุณภาพสิ่งแวดล้อม โครงการทางเชื่อมผืนป่ามรดกโลกบนทางหลวงหมายเลข 304 สาย อ.กบินทร์บุรี – ปักธงชัย (ระยะที่ 4) จ.ปราจีนบุรี</t>
  </si>
  <si>
    <t>(34) การติดตามตรวจสอบคุณภาพสิ่งแวดล้อม ทางหลวงพิเศษระหว่างเมืองสายพัทยา-มาบตาพุด (ระยะที่ 3) จ.ระยอง</t>
  </si>
  <si>
    <t>(35) การติดตามตรวจสอบคุณภาพสิ่งแวดล้อม ทางหลวงหมายเลข 11 สายอุตรดิตถ์ - เด่นชัย จ.อุตรดิตถ์ (ระยะดำเนินการ)</t>
  </si>
  <si>
    <t>อุตรดิตถ์</t>
  </si>
  <si>
    <t>(36) การติดตามตรวจสอบคุณภาพสิ่งแวดล้อม โครงการก่อสร้างทางเลี่ยงเมืองบึงกาฬ กม. 0+000 (บริเวณจุดตัดทางหลวงหมายเลข 222 กม.123+430) - กม.2+276 (บริเวณจุดตัดทางหลวงชนบทหมายเลข บก.3217) จ.บึงกาฬ</t>
  </si>
  <si>
    <t>(37) การติดตามตรวจสอบคุณภาพสิ่งแวดล้อม โครงการสะพานลอยข้ามทางรถไฟ บริเวณทางหลวงหมายเลข 4114 แยกทางหลวงหมายเลข 41 (สมอทอง) - ชายทะเล ที่ กม.4+492 จ.สุราษฎร์ธานี</t>
  </si>
  <si>
    <t>(38) การประเมินผลกระทบสิ่งแวดล้อม ทางหลวงหมายเลข 11 สายปางเคาะ จ.แพร่ - ป่าขาม จ.ลำปาง</t>
  </si>
  <si>
    <t>(39) การประเมินผลกระทบสิ่งแวดล้อม ทางหลวงหมายเลข 2445 ต.แสลงโทน - บ.ไพบูลย์ จ.บุรีรัมย์</t>
  </si>
  <si>
    <t>(40) การประเมินผลกระทบสิ่งแวดล้อม โครงการทางหลวงพิเศษระหว่างเมือง สายวงแหวนรอบนอก กทม.ด้านตะวันตก (บางขุนเทียน - บางปะอิน) รวมถนนเชื่อมต่อวงแหวนรอบนอก ด้านตะวันตก และด้านตะวันออก และทางขนานสะพานข้ามแม่น้ำเจ้าพระยา</t>
  </si>
  <si>
    <t>(41) การศึกษาความเหมาะสมด้านเศรษฐกิจ วิศวกรรม และผลกระทบด้านสิ่งแวดล้อมเบื้องต้น โครงการก่อสร้างโครงข่ายทางหลวงเชื่อมโยงจังหวัดอุดรธานี - บึงกาฬ</t>
  </si>
  <si>
    <t>(42) การศึกษาความเหมาะสมด้านเศรษฐกิจ วิศวกรรม และผลกระทบด้านสิ่งแวดล้อมเบื้องต้น โครงการก่อสร้างโครงข่ายทางหลวงทางเลี่ยงเมืองเลย</t>
  </si>
  <si>
    <t>(43) การประเมินผลการพัฒนาทางหลวงเพื่อการวางแผนบูรณาการระบบคมนาคมขนส่งตามเป้าหมายยุทธศาสตร์ชาติ</t>
  </si>
  <si>
    <t>(44) ค่าจัดทำแบบแนะนำทางด้านสิ่งแวดล้อมสำหรับงานทางหลวง</t>
  </si>
  <si>
    <t>(45) ค่าจ้างที่ปรึกษาประจำสำนักสำรวจและออกแบบ (In House)  เพื่อสนับสนุนงานด้านเทคนิคและวิศวกรรม</t>
  </si>
  <si>
    <t>(1) บ.คอปล้อง – บ.บึงบ้าน</t>
  </si>
  <si>
    <t>ปัจจุบันเป็นทางขนาด 2 ช่องจราจร (มาตรฐานทางชั้น 3) ช่วยเพิ่ม capacity , เพิ่มประสิทธิภาพโครงข่ายเชื่อมโยงระหว่าง จ.กำแพงเพชร (ทล.1) กับ จ.พิจิตร (ทล.117)</t>
  </si>
  <si>
    <t>กำแพงเพชร</t>
  </si>
  <si>
    <t>(2) ศรีสะเกษ - อ.พยุห์</t>
  </si>
  <si>
    <t>แก้ไขปัญหาการจราจร,ลดอุบัติเหตุ เพิ่มประสิทธิภาพโครงข่ายทางหลวงสอดคล้องยุทธศาสตร์ชาติ ยุทธศาสตร์การพัฒนาโครงสร้างพื้นฐาน โดยทำการก่อสร้างขยายช่องจราจร</t>
  </si>
  <si>
    <t>ศรีสะเกษ</t>
  </si>
  <si>
    <t xml:space="preserve">(3) อ.อินทร์บุรี - อ.สากเหล็ก ตอน บ.หนองขว้าว – ไดตาล </t>
  </si>
  <si>
    <t>โครงการเกิน 1,000 ลบ.</t>
  </si>
  <si>
    <t>เป็นโครงข่ายทางหลวงสายหลักรองรับการเดินทางในแนวเหนือ-ใต้ เชื่อมโยงระหว่างภาคกลางสู่ภาคเหนือ  เส้นทางช่วงอินทร์บุรี-สากเหล็ก ระยะทาง 173 กม. มีแผนจะขยายเป็น 4 ช่องจราจรตลอดสาย และได้รับงบประมาณดำเนินการแล้ว 118 กม.  ช่วง หนองขว้าว – ไดตาล ปัจจุบันมีปริมาณจราจรสูงขึ้น จำเป็นต้องก่อสร้างเพิ่มช่องจราจรเป็น 4 ช่องจราจร เพื่อเพิ่มความคล่องตัว (Mobility) ในการเดินทางขนส่งคนและสินค้า ระหว่างพื้นที่ภาคกลางกับภาคเหนือ ลดต้นทุนโลจิสติกส์ เป็นโครงการสำคัญตามมติ ครม.สัญจร ที่นครสวรรค์</t>
  </si>
  <si>
    <t>(4) บ.น้ำยืน - บ.หาดยาย</t>
  </si>
  <si>
    <t>เป็นโครงข่ายทางหลวงสายหลักเชื่อมโยงระหว่างพื้นที่ฝั่งอ่าวไทยและฝั่งอันดามัน จังหวัดชุมพร อ.หลังสวน - จังหวัดระนอง ต.ราชกรูด ทำให้การเดินทางสู่พื้นที่ท่องเที่ยวในพังงาและภูเก็ตเป็นไปอย่างสะดวก ปัจจุบันทางหลวงช่วงดังกล่าวมีขนาด 2 ช่องจราจร การก่อสร้างขยายทางเดิมเป็น 4 ช่องจราจร จะช่วยเพิ่มประสิทธิภาพการคมนาคมขนส่ง และเชื่อมโยงระหว่างพื้นที่ท่องเที่ยวให้เป็นไปอย่างคล่องตัว (Mobility) เป็นโครงการสำคัญตามมติคณะรัฐมนตรีครั้งที่ 6/2561 เมื่อวันที่ 21 สิงหาคม 2561 ที่จังหวัดชุมพร และเป็นโครงการสำคัญตามแผน SEC</t>
  </si>
  <si>
    <t>(5) บ.หนองยาง - บ.หมูสี</t>
  </si>
  <si>
    <t>Fill gap ช่วงสุดท้าย ที่ยังคงเป็น 2 ช่องจราจร ให้เป็น 4 ช่องจราจร ตลอดทั้งเส้นทาง  รองรับการเปิดให้บริการของทางเลี่ยงเมืองนครราชสีมาเต็มรูปแบบ ให้ได้รับความสะดวก รวดเร็ว  ลดความล่าช้าในการเดินทาง เสริมสร้างศักยภาพการคมนาคมขนส่งของประเทศอย่างยั่งยืน โดยก่อสร้างคันทางฝั่งขวา ช่วง ทล.224 - ทล.226</t>
  </si>
  <si>
    <t>(6) บ.แม่ป่าไผ่ - ต.แม่ตืน</t>
  </si>
  <si>
    <t>ปัจจุบันเป็นทางขนาด 2 ช่องจราจร (มาตรฐานทางชั้น 3) เป็นเส้นทางเชื่อมโยงระหว่าง อ.เถิน จ.ลำปาง กับ อ.เมือง จ.ลำพูน ช่วยเพิ่มประสิทธิภาพทางหลวงเชื่อมโยงระหว่างกลุ่มจังหวัดภาคเหนือตอนบน ตามมติ ครม.อย่างเป็นทางการนอกสถานที่ ภาคเหนือ (จังหวัดพิษณุโลก และจังหวัดสุโขทัย) ระหว่างวันที่ 25-26 ธันวาคม 2560</t>
  </si>
  <si>
    <t>(7) บ.ช่องกุ่ม - บ.โคคลาน</t>
  </si>
  <si>
    <t>แก้ไขปัญหาการจราจร โครงข่ายทางหลวงหลักในการเดินทางจาก กรุงเทพฯและปริมาณมณฑล รวมทั้งภาคตะวันออก กับภาคตะวันออกเฉียงเหนือตอนใต้ ที่มีความแออัด เสริมสร้างศักยภาพการแข่งขันประเทศด้านการคมนาคมขนส่ง</t>
  </si>
  <si>
    <t>(8) ทางเลี่ยงเมืองอ่างทอง</t>
  </si>
  <si>
    <t>แก้ไขปัญหาจราจรติดขัดในตัวเมืองอ่างทอง และรองรับการขยายตัวของเมือง นอกจากนี้ในอนาคตจะมีโครงการก่อสร้างท่าเรือและสถานีขนส่งสินค้าทางน้ำ จังหวัดอ่างทอง ซึ่งจะทำให้ตัวเมืองอ่างทองมีการจราจรที่คับคั่งมากขึ้น และจะต้องระบายการจราจรที่คับคั่งในตัวเมืองอ่างทอง โดยให้ผู้ที่ประสงค์จะไม่ผ่านเข้าเมืองสามารถเดินทางได้สะดวก จำเป็นต้องก่อสร้างทางแนวใหม่ขนาด 4 ช่องจราจร พร้อมสะพานข้ามแม่น้ำเจ้าพระยา เพื่อเชื่อมต่อระบบขนส่งเพิ่มความคล่องตัวในการเดินทาง ช่วยลดต้นทุนด้านโลจิสติกส์ และช่วยเพิ่มความสามารถในการแข่งขันของประเทศ</t>
  </si>
  <si>
    <t>(9) นครปฐม - ราชบุรี ตอน บ.สระกะเทียม - บ.หนองโพ</t>
  </si>
  <si>
    <t xml:space="preserve"> เป็นโครงข่ายทางหลวงสายหลักที่เชื่อมโยงภาคกลาง ภาคตะวันตก สู่ภาคใต้ ขนาด 4 ช่องจราจร มีปริมาณจราจรและรถบรรทุกขนาดใหญ่จำนวนมาก (ร้อยละ 27) ตลอดสองข้างทาง เป็นย่านชุมชน มีร้านค้า อาคารพาณิชย์และโรงงานอุสาหกรรม จึงจำเป็นต้องขยายทางหลวงจาก 4 ช่องจราจรเป็น 8 ช่องจราจร เพื่อเพิ่มความคล่องตัว (Mobility) ในการเดินทางขนส่งคนและสินค้า </t>
  </si>
  <si>
    <t>นครปฐม,ราชบุรี</t>
  </si>
  <si>
    <t>(10) บ.เขาทราย - แยกตะพานหิน</t>
  </si>
  <si>
    <t>ปัจจุบันเป็นทางขนาด 2 ช่องจราจร (มาตรฐานทางชั้น 3) มีปริมาณจราจรสูง เป็นเส้นทางเชื่อมโยงระหว่างจังหวัด เชื่อระหว่าง อ.ทับคล้อ กับ อ.ตะพานหิน และเป็นเส้นทางเชื่อมโยงระหว่างทางหลวงหมายเลข 11 และ 21 ตามมติ การประชุมคณะรัฐมนตรีสัญจรของ รวค. ในพื้นที่ จ.เชียงใหม่ ลำปาง อุตรดิตถ์ พิจิตร และนครสวรรค์ เมื่อวันที่ 11 – 12 มิถุนายน 2561</t>
  </si>
  <si>
    <t>(11) อ.นาแก - บ.ต้อง</t>
  </si>
  <si>
    <t xml:space="preserve">ปริมาณการจราจรสูง อีกทั้งเป็นการพัฒนาถนนเชื่อมโยงระหว่างแหล่งท่องเที่ยวสู่แหล่งวัตธณธรรมพระธาตุพนม และพัฒนาเส้นทางเชื่อมโยงการค้าการขนส่งสู่จังหวัดนครพนม ไปยังสะพานมิตรภาพไทยลาวแห่งที่ 3 เพื่อส่งออกสินค้าสู่ประเทศเพื่อนบ้าน </t>
  </si>
  <si>
    <t>(12) บ.บางควาย - บ.เขาดิน (สะพานข้ามแม่น้ำบางปะกง)</t>
  </si>
  <si>
    <t>แก้ไขปัญหาการจราจรติดขัด บนทางบริการทางหลวงพิเศษหมายเลข 7 เนื่องจากปัจจุบันมีชุมชุนมากขึ้น มีความต้องการเดินทางระหว่างชุมชนผ่านสะพานข้ามแม่น้ำบางปะกงสูงขึ้น ปัจจุบันมีสะพานข้ามแม่น้ำในทางบริการด้านซ้ายทาง (ทล.3701) ด้านเดียว จำเป็นต้องก่อสร้างเพิ่มเติม เพื่อให้ประชาชน 2 ข้างทางสามารถเดินทางไปมาหาสู่ได้สะดวกยิ่งขึ้น รูปแบบสะพานเป็น คสล. ขนาด 2 ช่องจราจร พร้อมทางเท้า ความกว้างรวม 11.50 ม. ยาวประมาณ 550 ม. พร้อมถนนต่อเชื่อมทั้งสองฝั่ง</t>
  </si>
  <si>
    <t>(13) บ.ตาล - บ.ส้อง ตอน บ.ตาล - อ.ลานสกา</t>
  </si>
  <si>
    <t>เป็นโครงข่ายเส้นทางเชื่อมระหว่าง อ.เมือง จังหวัดนครศรีธรรมราช กับ   อ.เวียงสระ สุราษฏร์ธานี ผ่าน อ.ลานสกา และ อ.ฉวาง โดยทางหลวงหมายเลข 4015 ช่วง บ.ตาล - อ.ลานสกา เป็นทางขนาด 2 ช่องจราจร ปัจจุบันมีปริมาณการจราจรสูง และมีรถบรรทุกหนักจำนวนมาก  ทำให้ความจุของทางไม่เพียงพอในการรองรับปริมาณจราจร  จึงจำเป็นต้องก่อสร้างเพิ่มช่องจราจรให้เป็นทางขนาด  4 ช่องจราจร   เพื่ออำนวยความสะดวก รวดเร็ว และปลอดภัยในการจราจร  และช่วยสนับสนุนด้านการท่องเที่ยว โดยมีแหล่งท่องเที่ยวที่มีชื่อเสียงหลายแหล่ง  เช่น น้ำตกกะโรม น้ำตกวังไทร จุดชมวิวเขาธง  และเป็นเรื่องร้องเรียนจากพื้นที่</t>
  </si>
  <si>
    <t>(14) ร้อยเอ็ด - อ.ท่าตูม ตอน บ.หนองแม็ก - บ.สาหร่าย</t>
  </si>
  <si>
    <t>Fill gap เพื่อให้โครงข่ายทางหลวงจาก ร้อยเอ็ด ถึง อำเภอท่าตูม เป็น 4 ช่องจราจร ตลอดทั้งเส้นทาง  พัฒนาโครงข่ายทางหลวงเชื่อมตอนพื้นที่อีสานใต้ (สุรินทร์) กับ อีสานตอนกลาง (ร้อยเอ็ด) เพื่ออำนวยความสะดวกเร็วเร็วในการคมนาคมขนส่ง รวมทั้งเชื่อมต่อโครงข่ายหลักทางหลวงหมายเลข 202 ซึ่งจะเป็นเส้นทางหลักเชื่อมสู่สะพานมิตรภาพไทย-ลาว แห่งที่ 6 เขมราฐ-บอลิคำไซ เป็นการพัฒนาโครงข่ายทางหลวงให้มีความสมบูรณ์ เสริมสร้างศักยภาพการแข่งขันของประเทศ</t>
  </si>
  <si>
    <t>(15) กำแพงเพชร - พิจิตร ตอน บ.ทุ่งรวงทอง - บ.บึงบัว</t>
  </si>
  <si>
    <t>ปัจจุบันเป็นทางขนาด 2 ช่องจราจร (มาตรฐานทางชั้น 1) มีปริมาณจราจรสูง ช่วยเพิ่มประสิทธิภาพการจราจรบนโครงข่ายทางหลวง เชื่อมโยงระหว่าง อ.เมือง จ.กำแพงเพชร กับ อ.สากเหล็ก จ.พิจิตร เป็นมติ ครม.อย่างเป็นทางการนอกสถานที่ กลุ่มจังหวัดภาคตเหนือตอนล่าง 2 ( ณ จ.พิจิตร และ จ.นครสวรรค์) ครั้งที่ 4/2561 ระหว่างวันที่ 11 - 12 มิถุายน 2561 และภาคเหนือ (จังหวัดพิษณุโลก และจังหวัดสุโขทัย) ระหว่างวันที่ 25-26 ธันวาคม 2560 Fill Gap ช่วงสุดท้าย</t>
  </si>
  <si>
    <t>(16) อ.น้ำพอง - อ.กระนวน</t>
  </si>
  <si>
    <t>เพิ่มประสิทธิภาพการจราจรบนโครงข่ายทางหลวง  แก้ปัญหาจราจร ลดอุบัติเหตุ เป็นเรื่องร้องเรียน ข้อหารือ สส. เนื่องจากเป็นเส้นทางคมนาคมขนส่งสินค้าทางการเกษตรในพื้นที่ (รวมสะพานข้ามทางรถไฟ)</t>
  </si>
  <si>
    <t>(17) เชียงใหม่ - อ.แม่จัน ตอน อ.ฝาง - อ.แม่อาย</t>
  </si>
  <si>
    <t xml:space="preserve">ปัจจุบันเป็นทางขนาด 2 ช่องจราจร (มาตรฐานทางชั้น 4) มีปริมาณจราจรสูง ช่วยเพิ่ม capacity และเพิ่มประสิทธิภาพโครงข่ายทางหลวง เป็นเส้นทางเชื่อมโยงเมืองหลัก Action plan เชียงใหม่ - เชียงราย </t>
  </si>
  <si>
    <t>(18) ตรัง - บ.ควนกุน ตอน ตรัง - บ.โคกโตน</t>
  </si>
  <si>
    <t>เป็นโครงข่ายเส้นทางสายรองเชื่อมระหว่าง ทางหลวงหมายเลข 4 - อ.สิเกา - อ.เมือง จังหวัดตรัง เส้นทางช่วง ตรัง - บ.โคกโตน เป็นเส้นทางเข้าสู่แหล่งท่องเที่ยวที่มีชื่อเสียงฝั่งทะเลอันดามัน ของ จ.ตรัง เช่น หาดปากเมง  อุทยานแห่งชาติหาดเจ้าไหม  ซึ่งเส้นทางช่วงดังกล่าวมีระยะทาง 30.029 กม. ปัจจุบันได้รับการขยายเป็น 4 ช่องจราจรแล้ว 8.750 กม. คงเหลือช่วง กม. 8+750 - 30+029 ระยะทาง 21.279 กม. หากมีการก่อสร้างปรับปรุงขยายเป็นทาง 4 ช่องจราจร จะช่วยเพิ่มอำนวยความสะดวกรวดเร็ว และความปลอดภัย มีความคล่องตัว (Mobility) ในการเดินทาง สนับสนุนการเข้าถึงแหล่งท่องเที่ยวในพื้นที่ เป็นเรื่องร้องเรียนของพื้นที่</t>
  </si>
  <si>
    <t>ตรัง</t>
  </si>
  <si>
    <t>(19) อ.เถิน - อ.วังชิ้น ตอน บ. ปางกุ่ม - อ.วังชิ้น</t>
  </si>
  <si>
    <t>ปัจจุบันเป็นทางขนาด 2 ช่อง (มาตรฐานทางชั้น 4 และต่ำกว่ามาตรฐาน) มีปริมาณจราจรสูง ช่วยเพิ่มประสิทธิภาพทางหลวงเชื่อมโยงระหว่าง อ.เถิน จ.ลำปาง กับ อ.วังชิ้น จ.แพร่ ช่วยแก้ปัญหาอุบัติเหตุ เพราะไม่มีไหล่ทาง(เป็นช่วงๆ) และตาม มติ ครม.อย่างเป็นทางการนอกสถานที่  กลุ่มจังหวัดภาคเหนือตอนบน 2 ระหว่างวันที่ 29-30 ตุลาคม 2561 ณ จังหวัดเชียงราย</t>
  </si>
  <si>
    <t>(20) อ.กันทรลักษ์ - อ.กันทรารมย์ ตอน บ.น้ำอ้อม - บ.สี่แยก</t>
  </si>
  <si>
    <t>ทางหลวงช่วงนี้เป็นทางเชื่อมอำเภอกับทางหลวงสายหลัก ทล.24 และเชื่อมโยงโครงข่ายทางหลวงถึงจังหวัดอุบลราชธานีซึ่งขยายเป็น 4 ช่องจราจรเรียบร้อยแล้วเหลื่อเฉพาะทางหลวงช่วงนี้ที่ยังเป็น 2 ช่องจราจร ทำให้เกิดเป็นลักษณะคอขวดจึงมีความจำเป็นต้องขยายทางจราจรช่วงดังกล่าว</t>
  </si>
  <si>
    <t>(21) เขาวัง - เหมืองผาปกค้างคาว</t>
  </si>
  <si>
    <t>เป็นโครงข่ายเส้นทางที่เชื่อมระหว่างอ.เมือง จ.ราชบุรี สู่ อ.สวนผึ้ง จ.ราชบุรี ซึ่งเป็นแหล่งท่องเที่ยวสำคัญอีกทั้งยังเป็นเส้นทางสายหลักในการคมนาคมและขนส่งของประชาชนในพื้นที่ เพื่อใช้ในการขนส่งผลผลิตทางการเกษตร เนื่องจากปัจจุบันมีปริมาณการจราจรสูงขึ้น จึงจำเป็นต้องก่อสร้างเพิ่มช่องจราจรเป็น 4 ช่องจราจร (FillGap) เพื่อแก้ไขปัญหาจราจร เพิ่มประสิทธิภาพโครงข่ายทางหลวง อำนวยความสะดวกและปลอดภัย สนับสนุนด้านการท่องเที่ยว เป็นนโยบายสำคัญ และเป็นเรื่องร้องเรียน</t>
  </si>
  <si>
    <t>(22) บ.หนองพวง - บ.เนินคนธา</t>
  </si>
  <si>
    <t xml:space="preserve">ปัจจุบันเป็นทางขนาด 2 ช่องจราจร (มาตรฐานทางชั้น 4) มีปริมาณจราจรสูง ช่วยเพิ่ม capacity และเพิ่มประสิทธิภาพโครงข่ายทางหลวง เป็นเส้นทางเชื่อมโยงระหว่าง อ.หล่มสัก จ.เพชรบูรณ์ กับ อ.ชัยบาดาล จ.ลพบุรี </t>
  </si>
  <si>
    <t>(23) แยกทางหลวงหมายเลข 44 (บ.วังจา) - บรรจบทางหลวงหมายเลข 4040 (เดิม) (บ.นาเหนือ)</t>
  </si>
  <si>
    <t>โครงข่ายทางหลวงแนวใหม่เชื่อมต่อระหว่างฝั่งอ่าวไทยและฝั่งอันดามัน โดยปัจจุบันการเดินทางเชื่อมโยงระหว่างจ.สุราษฎร์ธานี สู่ จ.พังงา จะต้องใช้ทางหลวงสาย 4 และทางหลวงสาย 4009 ซึ่งมีระยะทางอ้อมไกล ดังนั้นการก่อสร้างทางหลวงแนวใหม่สายนี้ จะเชื่อมโยงการเดินทางระหว่าง อ.ปลายพระยา - อ.ทับปุด จังหวัดกระบี่ ช่วยลดระยะทางและเวลาการคมนาคมขนส่งระหว่างฝั่งทะเลด้านอ่าวไทยและฝั่งทะเลด้านอันดามัน สนับสนุนการท่องเที่ยว ส่งเสริมการขยายตัวทางด้านเศรษฐกิจ การค้าการลงทุน อำนวยความสะดวกรวดเร็วและปลอดภัยในการเดินทาง   เป็นโครงการสำคัญตามมติคณะรัฐมนตรี ครั้งที่ 6/2561 ที่จังหวัดสงขลา เมื่อวันที่ 21 สิงหาคม 2561</t>
  </si>
  <si>
    <t>(24) มหาสารคาม - อ.พยัคฆภูมิพิสัย ตอน มหาสารคาม - อ.วาปีปทุม</t>
  </si>
  <si>
    <t>แก้ไขปัญหาจราจร Fill gap โครงข่ายทางหลวงเชื่อมโยงอีสานใต้ กับ อีสานกลาง บุรีรัมย์ - มหาสารคาม - ร้อยเอ็ด เป็น 4 ช่องจราจร  เพื่ออำนวยความสะดวก รวดเร็วในการคมนาคมขนส่ง เสริมสร้างศักยภาพการแข่งขันของประเทศ</t>
  </si>
  <si>
    <t>(25) สันกลางใต้ - ห้วยแก้ว ตอน บ.ดอยยาว - บ.แม่เลน</t>
  </si>
  <si>
    <t>ปัจจุบันเป็นทางขนาด 2 ช่องจราจร (มาตรฐานทางชั้น 1) มีปริมาณจราจรสูง ช่วยเพิ่ม capacity , เป็นเส้นทางเชื่อโยงระหว่าง อ.เมือง จ.เชียงใหม่ กับ อ.แม่ออน เพิ่มประสิทธิภาพการให้บริการของทางหลวง เป็นโครงข่ายสนับสนุนโครงข่ายทางหลวงหมายเลข 118 ซึ่งมีปริมาณจราจรหนาแน่น   ในการเดินทางจากอำเภอเมืองจังหวัดเชียงใหม่ ไปยังอำเภอดอยสะเก็ด และเป็นโครงข่ายรองรับการเดินทางของ ท่าอากาศยานเชียงใหม่ แห่งที่ 2 (ที่มีแผนก่อสร้างในอนาคต) เชื่อมโยงการเดินทางระหว่างอำเมืองจังหวัดเชียงใหม่ อำเภอสันกำแพง และอำเภอแม่ออน</t>
  </si>
  <si>
    <t>(26) บ.หนองคู - อ.สังขะ</t>
  </si>
  <si>
    <t>Fill gap ช่วงสุดท้าย ทางหลวงหมายเลข 2077 จากสุรินทร์ ถึง อำเภอสังขะ แก้ไขปัญหาจราจร เชื่อมโยงการเดินทางจากทางหลวงหมายเลข 24 กับ 226 ช่วยเสริมศักยภาพโครงข่ายทางหลวงให้มีความสมบูรณ์</t>
  </si>
  <si>
    <t>(27) บ.บางใหญ่ - อ.อ่าวลึก   ตอน บ.อิปัน - บ.สาคู</t>
  </si>
  <si>
    <t>เป็นโครงข่ายทางหลวงสายรองเชื่อมโยงระหว่างอ่าวไทยและอันดามัน โดยสายทางช่วงดังกล่าวเชื่อมโยง อ.เวียงสระ - อ.พระแสง ปัจจุบันเป็นทางขนาด 2 ช่องจราจร มีปริมาณการจราจรและปริมาณรถบรรทุกขนาดใหญ่จำนวนมาก เนื่องจากเป็นเส้นทางขนส่งแร่ยิบซั่ม ยางพารา และน้ำมันปาล์ม  จึงจำเป็นจะต้องก่อสร้างขยายเป็น 4 ช่องจราจร ตามความต้องการพัฒนาระบบการขนส่งของจังหวัดและกลุ่มจังหวัดภาคใต้ตอนบน และผ่านมติ ครม.สัญจรชุมพร-ระนอง เมื่อวันที่ 21 สิงหาคม 2561</t>
  </si>
  <si>
    <t>(28) พะเยา - น่าน ตอน บ. สระ - บ.ไชยสถาน</t>
  </si>
  <si>
    <t>ปัจจุบันเป็นทางขนาด 2 ช่องจราจร (มาตรฐานทางชั้น 4) ช่วยปรับปรุงและเพิ่มประสิทธิภาพทางหลวงเชื่อมโยงระหว่างกลุ่มจังหวัดภาคเหนือ เป็นเส้นทางเชื่อระหว่าง อ.จุน จ.พะเยา กับ อ.เมือง จ.น่าน โดยเฉพาะช่วงที่ผ่าน อ.เชียงม่วน ตาม มติ ครม.อย่างเป็นทางการนอกสถานที่  กลุ่มจังหวัดภาคเหนือตอนบน 2 ระหว่างวันที่ 29-30 ตุลาคม 2561 ณ จังหวัดเชียงราย</t>
  </si>
  <si>
    <t>(29) เชียงราย - อ.เชียงของ ตอน บ. หัวดอย - บ.ใหม่ดอยลาน</t>
  </si>
  <si>
    <t xml:space="preserve">ปัจจุบันเป็นทางขนาด 2 ช่องจราจร (มาตรฐานทางชั้น 1) มีปริมาณจราจรสูง ช่วยเพิ่ม capacity , เป็นเส้นทางเชื่อโยงระหว่าง อ.เมือง จ.เชียงราย กับ อ.เชียงของ ช่วยเพิ่มประสิทธิภาพโครงข่ายหลักในการขนส่งสินค้าภาคเหนือ, สนับสนุนเขตเศรษฐกิจพิเศษเชียงราย สะพานข้ามแม่น้ำโขงแห่งที่4 และท่าเรือเชียงแสน สู่ สปป.ลาว และจีนตอนใต้ เป็นนโยบายสำคัญ มติ กนพ. และตาม มติ ครม.อย่างเป็นทางการนอกสถานที่  กลุ่มจังหวัดภาคเหนือตอนบน 2 ระหว่างวันที่ 29-30 ตุลาคม 2561 ณ จังหวัดเชียงราย </t>
  </si>
  <si>
    <t>(30) บ.ควนปริง - บ.ควน (ถนนวงแหวนรอบเมืองตรัง)</t>
  </si>
  <si>
    <t>ถนนวงแหวนรอบเมืองตรัง เป็นโครงข่ายทางหลวงสายหลักของจังหวัดตรังเชื่อมโยงการคมนาคมขนส่งจากพื้นที่ตัวเมืองตรัง สู่สนามบินตรัง และแหล่งท่องเที่ยวทางทะเลอันดามัน ปัจจุบันเป็นทางขนาด 2 ช่องจราจร มีปริมาณจราจรหนาแน่น  ดังนั้น การก่อสร้างขยายให้เป็นทางขนาด 4 ช่องจราจร (รวมสะพานข้ามทางรถไฟ กม.11+550) จะช่วยเพิ่มประสิทธิภาพโครงข่ายทางหลวง แก้ปัญหาการจราจรติดขัดในตัวเมือง อำนวยความสะดวกและปลอดภัย สนับสนุนด้านการท่องเที่ยว สอดคล้องกับความต้องการของประชาชนในพื้นที่</t>
  </si>
  <si>
    <t>(31) น่าน - อ.ท่าวังผา ตอน บ.ห้วยยื่น - บ.ปง</t>
  </si>
  <si>
    <t xml:space="preserve">ปัจจุบันเป็นทางขนาด 2 ช่องจราจร (มาตรฐานทางชั้น 1) มีปริมาณจราจรสูง ช่วยเพิ่ม capacity , เพิ่มประสิทธิภาพโครงข่ายหลักในการขนส่งสินค้าภาคเหนือ, สนับสนุนพัฒนาโครงข่ายทางหลวงเชื่อมโยงระหว่างประเทศ AH 13 สาย นครสวรรค์-พิษณุโลก-อุตรดิตถ์-เด่นชัย-แพร่-น่าน-ท่าวังผา-สู่ด่านชายแดนห้วยโก๋น </t>
  </si>
  <si>
    <t>(32) บ.วังสีสูบ - เขื่อนสิริกิติ์</t>
  </si>
  <si>
    <t>ปัจจุบันเป็นทางขนาด 2 ช่องจราจร (มาตรฐานทางชั้น 1) มีปริมาณจราจรสูง ช่วยเพิ่ม capacity เป็นเส้นทางเชื่อมโยงจากระหว่าง อ.เมือง อ.น้ำปาด อ.ฟากท่า อ.บ้านโคก จ.อุตรดิตถ์ และเป็นเส้นทางรองรับการคมนาคมขนส่งและท่องเที่ยวในพื้นที่ จุดที่เสนอโครงการเป็นลักษณะคอขวด</t>
  </si>
  <si>
    <t>(33) บ.เจดีย์หัก - บ.เบิกไพร ตอน บ.หนองปลาหมอ - บ.เบิกไพร</t>
  </si>
  <si>
    <t>เป็นโครงข่ายเส้นทางเชื่อมระหว่าง อ.เมือง - อ.โพธาราม - อ.บ้านโป่ง  จ.ราชบุรี และสามารถเชื่อมโยงต่อเนื่องถึงอำเภอพนมทวน จังหวัดกาญจนบุรี  มีปัญหาการจราจรติดขัดอย่างมาก เนื่องจากเป็นพื้นที่ชุมชนเมืองหลักของจังหวัดราชบุรี โดยเฉพาะช่วง บ.ดอนกระเบื้อง - บ.เบิกไพร  เป็นเส้นทางก่อนเข้าสู่เขตชุมชน อ.บ้านโป่ง มีปริมาณจราจรหนาแน่น และมีปริมาณรถบรรทุกขนาดใหญ่ และรถบรรทุกพืชผลการเกษตรจำนวนมาก จึงจำเป็นต้องขยายถนนจาก 2 ช่องจราจรเป็น 4 ช่องจราจร เพื่อเพิ่มประสิทธิภาพและแก้ปัญหาการจราจร เป็นโครงการสำคัญตามมติ ครม.สัญจร ราชบุรี</t>
  </si>
  <si>
    <t>(34) บ.ห้วยสายหนัง - อ.ศรีบุญเรือง</t>
  </si>
  <si>
    <t>ปัจจุบันเป็นทางขนาด 2 ช่องจราจร (มาตรฐานทางชั้น 2) มีปริมาณจราจรสูง ช่วยเพิ่ม capacity ช่วยเพิ่มประสิทธิภาพทางหลวง ส่งเสริมการท่องเที่ยว เชื่อมโยงระหว่างอำเภอชุมแพและจังหวัดหนองบัวลำภู เชื่อมโยงโครงข่ายทางหลวงสายหลัก (ทล.12) รองรับทางเลี่ยงเมืองศรีบุญเรือง</t>
  </si>
  <si>
    <t>(35) บ.คำแก่นคูณ - เขื่อนอุบลรัตน์</t>
  </si>
  <si>
    <t>เชื่อมต่อระหว่างถนนมิตรภาพที่อำเภอน้ำพอง ไปยังอำเภออุบลรัตน์ จังหวัดขอนแก่นเชื่อมโยงไปถึงกลุ่มจังหวัดภาคตะวันออกเฉียงเหนือตอนบน จังหวัดหนองบัวลำภู เป็นเส้นทางสายสำคัญเชื่อมโยงแหล่งท่องเที่ยว อุทยานแห่งชาติน้ำพอง, เขื่อนอุบลรัตน์</t>
  </si>
  <si>
    <t>(36) บ.แยง - บ.หนองกระท้าว</t>
  </si>
  <si>
    <t xml:space="preserve">ปัจจุบันเป็นทางขนาด 2 ช่องจราจร (มาตรฐานทางชั้น 4) ช่วยเพิ่ม capacity , เพิ่มประสิทธิภาพโครงข่ายเชื่อมโยงระหว่าง อ.นครไทย จ.พิษณุโลก (ทล.12) ไปยัง อ.ด่านซ้าย จ.เลย (ทล.21) </t>
  </si>
  <si>
    <t>(37) บ.นาพรุ - บ.จังหูน (ทางเลี่ยงเมืองนครศรีธรรมราช)</t>
  </si>
  <si>
    <t>เป็นส่วนหนึ่งของทางเลี่ยงเมืองนครศรีธรรมราช ที่ยังคงเป็นทางขนาด 2 ช่องจราจร  ปัจจุบันมีปริมาณการจราจรเพิ่มสูงขึ้น จำเป็นต้องก่อสร้างขยายเป็นทางขนาด 4 ช่องจราจร จะช่วยลดปัญหาการจราจรให้ผู้สัญจรสามารถใช้เดินทางเลี่ยงพื้นที่เขตเมืองนครศรีธรรมราช เพิ่มประสิทธิภาพโครงข่ายทางหลวง อำนวยความสะดวกปลอดภัย ส่งเสริมการขยายตัวทางด้านเศรษฐกิจ การค้าการลงทุน และสนับสนุนการท่องเที่ยว และเป็นเรื่องร้องเรียนของพื้นที่</t>
  </si>
  <si>
    <t>(38) บ.โพทะเล - สี่แยกโพธิ์ไทรงาม</t>
  </si>
  <si>
    <t>ปัจจุบันเป็นทางขนาด 2 ช่องจราจร (มาตรฐานทางชั้น 4) มีปริมาณจราจรสูง เป็นเส้นทางที่ใช้เดินทางระหว่างทางหลวงหมายเลข 117 และ 11 และยังเป็นเส้นทางหลักในการเดินทางของประชาชนระหว่างอำเภอบึงนาราง อำเภอโพทะเล กับอำเภอบางมูลนาก เป็นเส้นทางขนส่งสินค้า วัสดุก่อสร้างและผลผลิตทางการเกษตรที่สำคัญ ลำเลียงสู่ตัวจังหวัดพิจิตรและจังหวัดใกล้เคียง</t>
  </si>
  <si>
    <t>(39) บ.ค่าย - บ.สะปอม</t>
  </si>
  <si>
    <t>เป็นโครงข่ายเชื่อมต่อการเดินทางเข้าสู่ตัวเมืองนราธิวาสกับทางหลวงหมายเลข 42 และเป็นเส้นทางไปพระตำหนักทักษิณราชนิเวศน์ ช่วงต้นทางและปลายทางเป็นทางหลวง 4 ช่องจราจร คงเหลือช่วงที่เป็น 2 ช่องจราจร กม.10+500 – กม.14+540 การต้องก่อสร้างเพิ่มช่องจราจรเป้น 4 ช่องจราจร (FillGap) เพื่อเพิ่มความคล่องตัว (Mobility) ในการเดินทางและการขนส่ง ช่วยเพิ่มประสิทธิภาพการคมนาคมในพื้นที่จังหวัดชายแดนใต้ อำนวยความสะดวกปลอดภัย ยกระดับคุณภาพชีวิตที่ดีของประชาชนเป็นเรื่องร้องเรียน</t>
  </si>
  <si>
    <t>(40) บ.หนองยาง - บ.ท่าหนอง</t>
  </si>
  <si>
    <t>ปัจจุบันเป็นทางขนาด 2 ช่องจราจร (มาตรฐานทางชั้น 4) เป็นเส้นทางแหล่งท่องเที่ยวเขื่อนแควน้อยบำรุงแดน อุทยานแห่งชาติภูสอยดาว และมีชุมชนเป็นช่วงๆ และมีปริมาณรถบรรทุกสินค้าการเกษตรสูง</t>
  </si>
  <si>
    <t>(41) อุทัยธานี - อ.ทัพทัน</t>
  </si>
  <si>
    <t>เป็นโครงข่ายทางหลวงสายรอง เชื่อมโยงระหว่างจังหวัดอุทัยธานีกับอำเภอทัพทัน ปัจจุบันมีปริมาณจราจรสูงขึ้น จำเป็นต้องก่อสร้างเพิ่มช่องจราจรเป็น 4 ช่องจราจร เพื่อเพิ่มความคล่องตัว (Mobility) ในการเดินทางขนส่งคนและสินค้าและรองรับการท่องเที่ยวในพื้นที่</t>
  </si>
  <si>
    <t>(42) บ.หอรบ - บ.ทุ่งเสลี่ยม</t>
  </si>
  <si>
    <t>ปัจจุบันเป็นทางขนาด 2 ช่องจราจร (มาตรฐานทางชั้น 4) เป็นเส้นทางเชื่อมโยง อ.สวรรคโลก จ.สุโขทัย กับ อ.เถิน จ.ลำปาง และเป็นเส้นทางยุทธศาตร์ของจังหวัด ปัจจุบันไหล่ทางแคบจำเป็นต้องก่อสร้างเพิ่มมาตรฐานชั้นทาง  เพื่มประสิทธิภาพของการจราจรและเพิ่มความปลอดภัยต่อผู้ใช้ทาง</t>
  </si>
  <si>
    <t>(43) อ.สวรรคโลก - อ.ศรีนคร</t>
  </si>
  <si>
    <t>ปัจจุบันเป็นทางขนาด 2 ช่องจราจร (มาตรฐานทางชั้น 3) ช่วยเพิ่ม capacity , เพิ่มประสิทธิภาพโครงข่ายเชื่อมโยงระหว่าง อ.สวรรคโลก กับ อ.ศรีนคร และส่งเสริมจาก จ.สุโขทัย กับ จ.อตรดิตถ์</t>
  </si>
  <si>
    <t>(44) บ.หินลาด-บ.นายทุย</t>
  </si>
  <si>
    <t xml:space="preserve">เป็นนโยบายสำคัญ บรรจุในแผนงาน SEC  แก้ไขปัญหาจราจร เพิ่มประสิทธิภาพการคมนาคม อำนวยความสะดวกปลอดภัย และสนับสนุนด้านการท่องเที่ยวฝั่งทะเลอันดามัน เป็นไปตามมติ ครม.สัญจรนอกสถานที่ จังหวัดสงขลา เมื่อวันที่ 28 พฤศจิกายน 2560 และที่ จ.ชุมพร เมื่อวันที่ 21 สิงหาคม 2561 และเป็นความต้องการของพื้นที่
</t>
  </si>
  <si>
    <t>(45) บ.หนองกระดี่ - บ.สามเรือน</t>
  </si>
  <si>
    <t>ปัจจุบันเป็นทางขนาด 2 ช่องจราจร (มาตรฐานทางชั้น 1) ช่วยเพิ่ม capacity , เพิ่มประสิทธิภาพโครงข่ายหลักในการขนส่งสินค้าภาคเหนือ, และเป็นมติคณะรัฐมนตรีอย่างเป็นทางการนอกสถานที่ ณ จังหวัดพิษณุโลก เมื่อวันที่ 26 ธันวาคม 2560 โครงการดังกล่าวยังสนับสนุนการเดินทางระหว่างจังหวัด (Intercity Transportation) เชื่อมโยงระหว่างจังหวัดกำแพงเพชรกับจังหวัดสุโขทัยให้มีความสะดวกคล่องตัวมากยิ่งขึ้น และเชื่อมโยงแหล่งท่องเที่ยวสำคัญหลายแห่งของทั้งสองจังหวัด และเป็นโครงข่ายเชื่อมโยงระหว่าง ทล.1 และ.12 อีกเส้นทางหนึ่ง</t>
  </si>
  <si>
    <t>(46) บ.ห้วยศาลา - ทางแยกเข้าอำเภอหนองหญ้าปล้อง</t>
  </si>
  <si>
    <t>เป็นโครงข่ายทางหลวงแนวใหม่ เพื่อเป็นทางเลือกในการเดินทางเชื่อมโยงภาคกลางสู่ภาคใต้  การพัฒนาเส้นทางเชื่อมสามแยกวังมะนาว-ทล.35 บรรจบกับ ทล.3206  โดยปรับเปลี่ยนรูปแบบของสามแยกวังมะนาวให้เป็นสี่แยกในรูปแบบทางแยกต่างระดับ  จะช่วยเพิ่มประสิทธิภาพโครงข่ายทางหลวงให้สมบูรณ์มากยิ่งขึ้น  แบ่งเบาปริมาณจราจรบน ทล.4 ช่วยอำนวยความสะดวก รวดเร็ว และความปลอดภัยในการเดินทาง พัฒนาพื้นที่ยกระดับคุณภาพชีวิตความเป็นอยู่ของประชาชน และสนับสนุนด้านการท่องเที่ยว สอดคล้องกับมติการประชุมครม.สัญจร ครั้งที่ 1/62 วันที่ 12 พฤศจิกายน 2562 จ.กาญจนบุรี</t>
  </si>
  <si>
    <t>ราชบุรี,เพชรบุรี</t>
  </si>
  <si>
    <t>(47) อ.จอมพระ - บ.ไทรงาม</t>
  </si>
  <si>
    <t>เป็นทางหลวงสายหลักที่มีความสำคัญทางด้านคมนาคมขนส่ง การท่องเที่ยว และการค้าระหว่างจังหวัดสุรินทร์และจังหวัดบุรีรัมย์ และมีรถบรรทุกวิ่งผ่านเพื่อขนส่งพืชไร่ และสินค้าเป็นจำนวนมาก จึงจำเป็นต้องทำการเพิ่มประสิทธิภาพและขีดความสามารถในการรองรับปริมาณการจราจรของทางหลวง</t>
  </si>
  <si>
    <t>สุรินทร์, บุรีรัมย์</t>
  </si>
  <si>
    <t>(48) อ.หนองฉาง-อ.ทัพทัน ตอน อ.หนองฉาง-บ.เก่า</t>
  </si>
  <si>
    <t>เป็นโครงข่ายทางหลวงสายรอง รองรับการเดินทางขนส่งระหว่างจังหวัดสู่อำเภอและเป็นเส้นทางสำรองช่วงเทศกาล ปัจจุบันมีปริมาณจราจรสูงขึ้น จำเป็นต้องก่อสร้างเพิ่มช่องจราจรเป็น 4 ช่องจราจร เพื่อเพิ่มความคล่องตัว (Mobility) ในการเดินทางขนส่งคนและสินค้าและรองรับการท่องเที่ยวในพื้นที่</t>
  </si>
  <si>
    <t>(49) อยุธยา - บางเสด็จ</t>
  </si>
  <si>
    <t>เป็นโครงข่ายทางหลวงสายรอง รองรับการเดินทางขนส่งระหว่างจังหวัดพระนครศรีอยุธยาสู่จังหวัดอ่างทอง และเป็นเส้นทางสำรองช่วงเทศกาล ปัจจุบันมีปริมาณจราจรสูงขึ้น จำเป็นต้องก่อสร้างเพิ่มช่องจราจรเป็น 4 ช่องจราจร เพื่อเพิ่มความคล่องตัว (Mobility) ในการเดินทางขนส่งคนและสินค้าและรองรับการท่องเที่ยวในพื้นที่</t>
  </si>
  <si>
    <t>(50) ท่าช้าง - วิเศษชัยชาญ - หน้าโคก</t>
  </si>
  <si>
    <t>เป็นโครงข่ายทางหลวงสายรอง รองรับการเดินทางขนส่งระหว่างอำเภอผักไห่ จังหวัดพระนครศรีอยุธยาสู่จังหวัดอ่างทอง และเป็นเส้นทางสำรองช่วงเทศกาล ปัจจุบันมีปริมาณจราจรสูงขึ้น จำเป็นต้องก่อสร้างเพิ่มช่องจราจรเป็น 4 ช่องจราจร เพื่อเพิ่มความคล่องตัว (Mobility) ในการเดินทางขนส่งคนและสินค้าและรองรับการท่องเที่ยวในพื้นที่</t>
  </si>
  <si>
    <t>(51) สามโก้ - คลองลี่</t>
  </si>
  <si>
    <t>เป็นโครงข่ายทางหลวงสายรอง รองรับการเดินทางขนส่งระหว่างจังหวัดอ่างทองสู่อำเภอศรีประจันต์ รองรับการเดินทางระหว่างพื้นที่ภาคกลางด้านตะวันตกสู่พื้นที่ภาคกลางด้านตะวันออก ปัจจุบันมีปริมาณจราจรสูงขึ้น จำเป็นต้องก่อสร้างเพิ่มช่องจราจรเป็น 4 ช่องจราจร เพื่อเพิ่มความคล่องตัว (Mobility) ในการเดินทางขนส่งคนและสินค้าและรองรับการท่องเที่ยวในพื้นที่</t>
  </si>
  <si>
    <t>(52) อ่างทอง - ไชโย</t>
  </si>
  <si>
    <t>เป็นโครงข่ายทางหลวงสายรอง รองรับการเดินทางขนส่งระหว่างจังหวัดอ่างทองสู่จังหวัดสิงห์บุรี และเป็นเส้นทางสำรองช่วงเทศกาลเพื่อเดินทางสู่ภาคเหนือ ปัจจุบันมีปริมาณจราจรสูงขึ้น จำเป็นต้องก่อสร้างเพิ่มช่องจราจรเป็น 4 ช่องจราจร เพื่อเพิ่มความคล่องตัว (Mobility) ในการเดินทางขนส่งคนและสินค้าและรองรับการท่องเที่ยวในพื้นที่</t>
  </si>
  <si>
    <t>(53) อ่างทอง - บางหลวงโดด</t>
  </si>
  <si>
    <t>เป็นโครงข่ายทางหลวงสายรอง รองรับการเดินทางขนส่งระหว่างอำเภอบางบาล จังหวัดพระนครศรีอยุธยาสู่จังหวัดอ่างทอง แนวเส้นทางเลียบไปตามคลองชลประทาน มีไหล่ทางแคบ จำเป็นต้องปรับปรุงเพิ่มมาตรฐานชั้นทาง เพื่อความปลอดภัยของผู้สัญจรในพื้นที่</t>
  </si>
  <si>
    <t>อ่างทอง,พระนครศรีอยุธยา</t>
  </si>
  <si>
    <t>(54) วังหิน - ขุขันธ์</t>
  </si>
  <si>
    <t>เป็นโครงข่ายเชื่อมโยงทางหลวงหมายเลข 24 กับ 226 เข้าสู่ตัวเมืองศรีสะเกษ ปัจจุบันมีปริมาณจราจรเพิ่มสูงขึ้น จำเป็นต้องก่อสร้างเพิ่มช่องจราจรเป็น 4 ช่องจราจร เพื่อเพิ่มความคล่องตัว (Mobility) ในการเดินทางขนส่งคนและสินค้าและรองรับการท่องเที่ยวในพื้นที่</t>
  </si>
  <si>
    <t>(55) อ.ศรีมหาโพธิ์ - พญาจ่าย</t>
  </si>
  <si>
    <t>เป็นเส้นทางโครงข่ายที่สำคัญในการเชื่อม โยง การขนส่งสินค้าอุตสาหกรรม จากนิคมอุตสาหกรรมโรจนะ ศรีมหาโพธิ์  บริเวณทางหลวงหมายเลข 304 แยกคลองรั้ง ไป บรรจบทางหลวงหมายเลข 359 แยก กรอกสมบูรณ์   ในการคมนาคมขนส่งไปสู่ประตูการค้าไทย/กัมพูชา ผ่านด่าน อรัญประเทศ จ.สระแก้ว  ปัจจุบันมีปริมาณจราจรหนาแน่น  จำเป็นต้องก่อสร้างเพิ่มช่องจราจรเป็น 4 ช่องจราจร เพื่อเพิ่มความคล่องตัว (Mobility) ในการเดินทางขนส่งคนและสินค้าและรองรับการท่องเที่ยวในพื้นที่</t>
  </si>
  <si>
    <t>(56) บ.ดงพระราม - ห้วยขื่อ</t>
  </si>
  <si>
    <t>ทางหลวงหมายเลข 3542 เป็นเส้นทางสายสำคัญในการเชื่อมโยงตัวเมืองปราจีนบุรี ไปยัง อำเภอประจันตาคาม เชื่อมต่อกับทางหลวงหมายเลข 33 ในการเดินทางคมนาคมขนส่ง สู่ภาคตะวันออกเฉียงเหนือ และประตูการค้าสำคัญ ด่านอรัญประเทศ จังหวัดสระแก้ว  รวมทั้งการคมนาคมขนส่งระหว่างตัวเมืองปราจีนบุรี กับนิคมอุตสาหกรรมกบินทร์บุรี  ปัจจุบัน มีปริมาณจราจรหนาแน่น ก่อให้เกิดปัญหาการจราจร ความล่าช้าในการเดินทางและอุบัติเหตุ จึงมีความจำเป็นเร่งด่วนในการดำเนินการก่อสร้างยกมาตรฐานเป็นทางหลวงขนาด 4 ช่องจราจร เพื่ออำนวยความสะดวกรวดเร็วในการเดินทาง เป็นการเสริมสร้างศักยภาพการแข่งขันให้กับประเทศอย่างยั่งยืน</t>
  </si>
  <si>
    <t>(57)  บ.โคกกรวด - บ.หนองสนวน</t>
  </si>
  <si>
    <t>ทางหลวงสายดังกล่าวเป็นทางหลวงที่เชื่อมระหว่างจังหวัดนครราชสีมาสู่ อำเภอปะคำ จังหวัดบุรีรัมน์ และยังสามารถเดินทางต่อไปยังจังหวัดอุบลราชธานี เชื่อมโยงภาคอีสานตอนใต้ เพื่อเป็นการเพิ่มประสิทธิภาพทางหลวง เห็นควรก่อสร้างขยายเป็นทางขนาด 4 ช่องจราจร พร้อมปรับปรุงอุปกรณ์อำนวยความปลอดภัย ให้ได้มาตรฐานกรมทางหลวง</t>
  </si>
  <si>
    <t>(58) บัวตารุ่ง - ลำปลายมาศ (เป็นตอนๆ)</t>
  </si>
  <si>
    <t>ปัจจุบันมีปริมาณจราจรเพิ่มสูงขึ้น จำเป็นต้องก่อสร้างเพิ่มช่องจราจรเป็น 4 ช่องจราจร เพื่อเพิ่มความคล่องตัว (Mobility) ในการเดินทางขนส่งคนและสินค้าและรองรับการท่องเที่ยวในพื้นที่</t>
  </si>
  <si>
    <t>(59) อ.ท่าศาลา - อ.นบพิตำ</t>
  </si>
  <si>
    <t>(1) ค่าจ้างวิศวกรที่ปรึกษาสำรวจและออกแบบทางหลวง 4 ช่องจราจร บนทางหลวงหมายเลข 12 ช่วง อ.หล่มสัก – อ.คอนสาร</t>
  </si>
  <si>
    <t>(2) ค่าจ้างวิศวกรที่ปรึกษาสำรวจและออกแบบทางหลวง 4 ช่องจราจร บนทางหลวงหมายเลข 113 ช่วง อ.ชนแดน - ต.ดงขุย</t>
  </si>
  <si>
    <t>(3) ค่าจ้างวิศวกรที่ปรึกษาสำรวจและออกแบบทางหลวง 4 ช่องจราจร บนทางหลวงหมายเลข 1095 ช่วง บ.หนองโค้ง – ต.แม่นะ</t>
  </si>
  <si>
    <t>แม่ฮ่องสอน</t>
  </si>
  <si>
    <t>(4) ค่าจ้างวิศวกรที่ปรึกษาสำรวจและออกแบบทางหลวง 4 ช่องจราจร บนทางหลวงหมายเลข 1020 ช่วง เชียงราย - อ.เชียงของ ตอน บ.โป่งเกลือ - ต.บ้านปล้อง</t>
  </si>
  <si>
    <t>(5) ค่าจ้างวิศวกรที่ปรึกษาสำรวจและออกแบบทางหลวง 4 ช่องจราจร บนทางหลวงหมายเลข 116 ช่วง บ.ป่าสัก - ต.ท่าวังพร้าว</t>
  </si>
  <si>
    <t>(6) ค่าจ้างวิศวกรที่ปรึกษาสำรวจและออกแบบทางหลวง 4 ช่องจราจร บนทางหลวงหมายเลข 1148 ช่วง บ.ผาหลัก - บ.สะเกิน</t>
  </si>
  <si>
    <t>(7) ค่าจ้างวิศวกรที่ปรึกษาสำรวจและออกแบบทางหลวง 4 ช่องจราจร บนทางหลวงหมายเลข 1023 ช่วง แพร่ - แยกแม่แขม</t>
  </si>
  <si>
    <t>(8) ค่าจ้างวิศวกรที่ปรึกษาสำรวจและออกแบบทางหลวง 4 ช่องจราจร บนทางหลวงหมายเลข 117 ช่วง อุตรดิตถ์-ภูดู่ ตอน แยกป่าขนุน-แยกสักใหญ่</t>
  </si>
  <si>
    <t>(9) ค่าจ้างวิศวกรที่ปรึกษาสำรวจและออกแบบทางหลวง 4 ช่องจราจร บนทางหลวงหมายเลข 106 ช่วง อ.เถิน - อ.ลี้</t>
  </si>
  <si>
    <t>(10) ค่าจ้างวิศวกรที่ปรึกษาสำรวจและออกแบบทางหลวง 4 ช่องจราจร บนทางหลวงหมายเลข 3087 ช่วง ราชบุรี - ต.แก้มอ้น</t>
  </si>
  <si>
    <t>(11) ค่าจ้างวิศวกรที่ปรึกษาสำรวจและออกแบบทางหลวง 4 ช่องจราจร บนทางหลวงหมายเลข 3267 ช่วง อ่างทอง - ต.บางโขมด</t>
  </si>
  <si>
    <t>(12) ค่าจ้างวิศวกรที่ปรึกษาสำรวจและออกแบบทางหลวง 4 ช่องจราจร บนทางหลวงหมายเลข 345 ช่วง แยกบางบัวทอง - แยกบางคูวัด</t>
  </si>
  <si>
    <t>(13) ค่าจ้างวิศวกรที่ปรึกษาสำรวจและออกแบบทางหลวง 4 ช่องจราจร บนทางหลวงหมายเลข 356 (ทางเลี่ยงเมืองอยุธยาด้านใต้)</t>
  </si>
  <si>
    <t>(14) ค่าจ้างวิศวกรที่ปรึกษาสำรวจและออกแบบทางหลวง 4 ช่องจราจร บนทางหลวงหมายเลข 3312 ช่วง อ.ลำลูกกา - คลอง 16</t>
  </si>
  <si>
    <t>(15) ค่าจ้างวิศวกรที่ปรึกษาสำรวจและออกแบบทางหลวง 4 ช่องจราจร บนทางหลวงหมายเลข 4 ช่วง ระนอง - พังงา ตอน บ.นาใน - บ.กำพวน</t>
  </si>
  <si>
    <t>(16) ค่าจ้างวิศวกรที่ปรึกษาสำรวจและออกแบบทางหลวง 4 ช่องจราจร บนทางหลวงหมายเลข 42 ช่วง คลองแงะ - จุดผ่านแดนถาวรสุไหงโก-ลก ตอน อ.นาทวี - ต.ลำไพล</t>
  </si>
  <si>
    <t>(17) ค่าจ้างวิศวกรที่ปรึกษาสำรวจและออกแบบทางหลวง 4 ช่องจราจร บนทางหลวงหมายเลข 4151 ช่วง บ.ปอล้อ - อ.ลำทับ ตอน ต.กะปาง - อ.บางขัน</t>
  </si>
  <si>
    <t>(18) ค่าจ้างวิศวกรที่ปรึกษาสำรวจและออกแบบทางหลวง 4 ช่องจราจร บนทางหลวงหมายเลข 410 ช่วง ยะลา - อ.เบตง ตอน ต.ธารโต - บ.หัวสะพาน</t>
  </si>
  <si>
    <t>ยะลา</t>
  </si>
  <si>
    <t>(19) ค่าจ้างวิศวกรที่ปรึกษาสำรวจและออกแบบทางหลวง 4 ช่องจราจร บนทางหลวงหมายเลข 410 ช่วง ยะลา - อ.เบตง ตอน บ.หัวสะพาน - อ.เบตง</t>
  </si>
  <si>
    <t xml:space="preserve">(20) ค่าจ้างวิศวกรที่ปรึกษาสำรวจและออกแบบทางหลวง 4 ช่องจราจร บนทางหลวงหมายเลข 4090 ต.นบปริง - หินดาน ตอน นิคม - หินดาน </t>
  </si>
  <si>
    <t>(21) ค่าจ้างวิศวกรที่ปรึกษาสำรวจและออกแบบทางหลวง 4 ช่องจราจร บนทางหลวงหมายเลข 111 (ทางเลี่ยงเมืองพิจิตร)</t>
  </si>
  <si>
    <t>(22) ค่าจ้างวิศวกรที่ปรึกษาสำรวจและออกแบบทางหลวง 4 ช่องจราจร บนทางหลวงหมายเลข 3486 ช่วง บ.กุดเตย - บ.ใหม่ไทยถาวร และบนทางหลวงหมายเลข 348 อ.ตาพระยา - อ.โนนดินแดง</t>
  </si>
  <si>
    <t>(23) ค่าจ้างวิศวกรที่ปรึกษาสำรวจและออกแบบทางหลวง 4 ช่องจราจร ทางเลี่ยงเมืองนครไทย</t>
  </si>
  <si>
    <t xml:space="preserve">(24) ค่าจ้างวิศวกรที่ปรึกษาสำรวจและออกแบบทางหลวง 4 ช่องจราจร ทางเลี่ยงเมืองท่าลี่ </t>
  </si>
  <si>
    <t>(25) ค่าจ้างวิศวกรที่ปรึกษาสำรวจและออกแบบทางหลวง 4 ช่องจราจร ทางเลี่ยงเมืองเชียงคาน (ด้านตะวันออก)</t>
  </si>
  <si>
    <t xml:space="preserve">(26) ค่าจ้างวิศวกรที่ปรึกษาสำรวจและออกแบบทางหลวง 4 ช่องจราจร ทางหลวงแนวใหม่เชื่อมโยงทางหลวงหมายเลข 3076 - จุดผ่านแดนบ้านเขาดิน </t>
  </si>
  <si>
    <t>(27) ค่าจ้างวิศวกรที่ปรึกษาสำรวจและออกแบบทางหลวง 4 ช่องจราจร ทางเลี่ยงเมืองนางรอง (ด้านใต้)</t>
  </si>
  <si>
    <t>(28) ค่าจ้างวิศวกรที่ปรึกษาสำรวจและออกแบบทางหลวง 4 ช่องจราจร ทางเลี่ยงเมืองกาฬสินธุ์ (ด้านเหนือ)</t>
  </si>
  <si>
    <t>(29) ค่าจ้างวิศวกรที่ปรึกษาสำรวจและออกแบบทางหลวง 4 ช่องจราจร ทางเลี่ยงเมืองชุมแพ (ด้านใต้)</t>
  </si>
  <si>
    <t>(30) ค่าจ้างวิศวกรที่ปรึกษาสำรวจและออกแบบทางหลวง 4 ช่องจราจร ทางเลี่ยงเมืองสุไหงโก-ลก</t>
  </si>
  <si>
    <t>(31) ค่าจ้างวิศวกรที่ปรึกษาสำรวจและออกแบบทางหลวง 4 ช่องจราจร ช่วง รังสิต - ปทุมธานี-วงแหวนตะวันตก (สะพานปทุมธานี 3)</t>
  </si>
  <si>
    <t xml:space="preserve">(32) ค่าจ้างวิศวกรที่ปรึกษาสำรวจและออกแบบทางหลวง 4 ช่องจราจร ทางเลี่ยงเมืองลพบุรี (ด้านเหนือ) </t>
  </si>
  <si>
    <t>ลพบุรี</t>
  </si>
  <si>
    <t>(33) ค่าจ้างวิศวกรที่ปรึกษาสำรวจและออกแบบทางหลวง 4 ช่องจราจร ทางหลวงแนวใหม่ เชื่อมวงแหวนตะวันออก - บรรจบทางหลวงหมายเลข 352</t>
  </si>
  <si>
    <t>(34) ค่าจ้างวิศวกรที่ปรึกษาสำรวจและออกแบบทางหลวง 4 ช่องจราจร ทางเลี่ยงเมืองด่านขุดทด</t>
  </si>
  <si>
    <t>(35) ค่าจ้างวิศวกรที่ปรึกษาสำรวจและออกแบบทางหลวง 4 ช่องจราจร ทางเลี่ยงเมืองนครชัยศรี</t>
  </si>
  <si>
    <t>(36) ค่าจ้างวิศวกรที่ปรึกษาสำรวจและออกแบบทางหลวง 4 ช่องจราจร ทางหลวงแนวใหม่เชื่อมโยงถนนพุทธมณฑลสาย 4 กับ ทางหลวงพิเศษระหว่างเมืองหมายเลข 81</t>
  </si>
  <si>
    <t>(37) ค่าจ้างวิศวกรที่ปรึกษาสำรวจและออกแบบทางหลวง 4 ช่องจราจร ทางหลวงแนวใหม่เชื่อมโยงทางหลวงหมายเลข 2 - ทางหลวงหมายเลข 222 อุดรธานี - บึงกาฬ</t>
  </si>
  <si>
    <t>(38) ค่าจ้างวิศวกรที่ปรึกษาสำรวจและออกแบบทางหลวง 4 ช่องจราจร ทางหลวงแนวใหม่เชื่อมโยงทางหลวงหมายเลข 4 กับ ทางหลวงพิเศษระหว่างเมืองหมายเลข 81</t>
  </si>
  <si>
    <t>(39) ค่าจ้างวิศวกรที่ปรึกษาสำรวจและออกแบบทางหลวง 4 ช่องจราจร ทางเลี่ยงเมืองยะลา (ด้านตะวันตก)</t>
  </si>
  <si>
    <t>(40) ค่าจ้างวิศวกรที่ปรึกษาสำรวจและออกแบบทางแยกต่างระดับ จุดตัดทางหลวงหมายเลข 1 กับทางหลวงชนบทหมายเลข 1418 (ทางเข้าสนามบินเชียงราย)</t>
  </si>
  <si>
    <t>(41) ค่าจ้างวิศวกรที่ปรึกษาสำรวจและออกแบบทางแยกต่างระดับ จุดตัดทางหลวงหมายเลข 216 กับทางหลวงหมายเลข 2423 (ทางเข้าสนามบินอุดรธานี)</t>
  </si>
  <si>
    <t>(42) ค่าจ้างวิศวกรที่ปรึกษาสำรวจและออกแบบทางแยกต่างระดับ จุดตัดทางหลวงหมายเลข 22 กับทางหลวงหมายเลข 241 และทางหลวงหมายเลข 2347 (แยกบ้านธาตุนาแวง)</t>
  </si>
  <si>
    <t>(43) ค่าจ้างวิศวกรที่ปรึกษาสำรวจและออกแบบและบูรณะสะพานข้ามแม่น้ำแม่กลองบนทางหลวงหมายเลข 330 (สะพานธนะรัชต์)</t>
  </si>
  <si>
    <t>(44) ค่าจ้างวิศวกรที่ปรึกษาสำรวจและออกแบบสะพานบนทางหลวงหมายเลข 4119 (แม่น้ำท่าตะเภา)</t>
  </si>
  <si>
    <t>(45) ค่าจ้างวิศวกรที่ปรึกษาสำรวจและออกแบบทางแยกต่างระดับ จุดตัดทางหลวงหมายเลข 41 กับทางหลวงหมายเลข 4003 (แยกเข้า อ.สวี)</t>
  </si>
  <si>
    <t>(46) ค่าจ้างวิศวกรที่ปรึกษาสำรวจและออกแบบทางแยกต่างระดับ จุดตัดทางหลวงหมายเลข 32 กับทางหลวงหมายเลข 33 (แยกตลาด อ.พันธ์)</t>
  </si>
  <si>
    <t>(47) ค่าจ้างวิศวกรที่ปรึกษาสำรวจและออกแบบทางแยกต่างระดับ จุดตัดทางหลวงหมายเลข 323 กับทางหลวงหมายเลข 367 และทางหลวงหมายเลข 3199 (แยกแก่งเสี้ยน)</t>
  </si>
  <si>
    <t xml:space="preserve">(48) ค่าจ้างวิศวกรที่ปรึกษาสำรวจและออกแบบทางแยกต่างระดับ จุดตัดทางหลวงหมายเลข 3 กับทางหลวงหมายเลข 3377 (แยกเขาดิน) และจุดตัดทางหลวงหมายเลข 3 กับ ทางหลวงหมายเลข 3162 (แยกประแสร์) </t>
  </si>
  <si>
    <t xml:space="preserve">(49) ค่าจ้างวิศวกรที่ปรึกษาสำรวจและออกแบบและบูรณะสะพานข้ามแยก คปอ. - สนามกีฬาธูปะเตมีย์ บนทางหลวงหมายเลข 1 </t>
  </si>
  <si>
    <t>(50) ค่าจ้างวิศวกรที่ปรึกษาสำรวจและออกแบบและบูรณะสะพานบนทางหลวงหมายเลข 4 ในพื้นที่ จังหวัด เพชรบุรี สมุทรสงคราม ประจวบคีรีขันธ์ และชุมพร</t>
  </si>
  <si>
    <t>(51) ค่าจ้างวิศวกรที่ปรึกษาสำรวจและออกแบบปรับปรุงและแก้ไขปัญหาการจราจร บนทางหลวงหมายเลข 3574 ช่วง แยกมาบปู - ต.เขาคันทรง</t>
  </si>
  <si>
    <t xml:space="preserve">(52) ค่าจ้างวิศวกรที่ปรึกษาสำรวจและออกแบบปรับปรุงและแก้ไขปัญหาการจราจร บนทางหลวงหมายเลข 3 ช่วง จุดตัดทางหลวงหมายเลข 3323 และทางหลวงหมายเลข 3322 (แยกเนินสูง) - จุดตัดทางหลวงหมายเลข 3154 (แยกศักดิ์ชัย) </t>
  </si>
  <si>
    <t>(53) ค่าจ้างวิศวกรที่ปรึกษาสำรวจและออกแบบปรับปรุงและแก้ไขปัญหาการจราจร บนทางหลวงหมายเลข 4 ช่วง ต.หนองโพ - ต.วังเย็น</t>
  </si>
  <si>
    <t>(54) ค่าจ้างวิศวกรที่ปรึกษาสำรวจและออกแบบปรับปรุงและแก้ไขปัญหาการจราจร บนทางหลวงหมายเลข 3701 และโครงข่ายทางหลวงใกล้เคียง ช่วงจุดตัดทางแยกต่างระดับร่มเกล้า - จุดตัดถนนฉลองกรุง</t>
  </si>
  <si>
    <t>(55) ค่าจ้างวิศวกรที่ปรึกษาสำรวจและออกแบบทางหลวง 4 ช่องจราจร บนทางหลวงหมายเลข 3481 สาย ต.คลองหลวงแพ่ง - ปราจีนบุรี</t>
  </si>
  <si>
    <t>(56) ค่าจ้างวิศวกรที่ปรึกษาสำรวจและออกแบบปรับปรุงและแก้ไขปัญหาการจราจร บนทางหลวงหมายเลข 401 ช่วง แยกเตาหม้อ - คลองเคย</t>
  </si>
  <si>
    <t>(1) การติดตามตรวจสอบคุณภาพสิ่งแวดล้อม โครงการทางหลวงหมายเลข 203 (หล่มสัก-หล่มเก่า-เลย) จ.เลย</t>
  </si>
  <si>
    <t>(2) การติดตามตรวจสอบคุณภาพสิ่งแวดล้อม โครงการก่อสร้างสะพานข้ามคลองสุครีบ บนทางหลวงหมายเลข 3 กม.112+875 จ.ชลบุรี</t>
  </si>
  <si>
    <t>(3) การติดตามตรวจสอบคุณภาพสิ่งแวดล้อม ทางแยกต่างระดับจุดตัดทางหลวงหมายเลข 1 กับทางหลวงหมายเลข 3008 (แยกพยุหะคีรี) จ.นครสวรรค์</t>
  </si>
  <si>
    <t>(4) การติดตามตรวจสอบคุณภาพสิ่งแวดล้อม ทางแยกต่างระดับจุดตัดทางหลวงหมายเลข 32 กับทางหลวงหมายเลข 3275 (แยกอินทร์บุรี) จ.สิงห์บุรี</t>
  </si>
  <si>
    <t>สิงห์บุรี</t>
  </si>
  <si>
    <t>(5) การติดตามตรวจสอบคุณภาพสิ่งแวดล้อม โครงการก่อสร้างทางหลวงหมายเลข 101 ตอน น่าน - อ.เฉลิมพระเกียรติ (ตอน 2) จ.น่าน</t>
  </si>
  <si>
    <t>(6) การติดตามตรวจสอบคุณภาพสิ่งแวดล้อม ทางแยกต่างระดับจุดตัดทางหลวงหมายเลข 24 กับทางหลวงหมายเลข 224 (แยกโชคชัย) จ.นครราชสีมา</t>
  </si>
  <si>
    <t xml:space="preserve">(7) การติดตามตรวจสอบคุณภาพสิ่งแวดล้อม ทางแยกต่างระดับจุดตัด ทล.2 (ถ.มิตรภาพ) กับถนนเทศบาลหรือถนนช้างเผือก (แยกประโดก) และอุโมงค์บริเวณจุดตัดทางหลวงหมายเลข 2 กับทางหลวงหมายเลข 224 (แยกนครราชสีมา) จ.นครราชสีมา </t>
  </si>
  <si>
    <t>(8) การติดตามตรวจสอบคุณภาพสิ่งแวดล้อม ทางหลวงหมายเลข 304 ฉะเชิงเทรา - ต.เขาหินซ้อน ตอน ต.เมืองเก่า - อ.พนมสารคาม จ.ฉะเชิงเทรา</t>
  </si>
  <si>
    <t>(9) การติดตามตรวจสอบคุณภาพสิ่งแวดล้อม ทางหลวงแนวใหม่ระหว่างทางหลวงพิเศษหมายเลข 9 ด้านตะวันตก – จุดตัดทางหลวงหมายเลข 347 – จุดตัดทางหลวงหมายเลข 9 ด้านตะวันออก – ทางหลวงหมายเลข 352 จ.ปทุมธานี</t>
  </si>
  <si>
    <t>(10) การติดตามตรวจสอบคุณภาพสิ่งแวดล้อม โครงการก่อสร้างทางเลี่ยงเมืองอ่างทอง จ.อ่างทอง</t>
  </si>
  <si>
    <t>(11) การติดตามตรวจสอบคุณภาพสิ่งแวดล้อม โครงการก่อสร้างทางหลวงหมายเลข 3702 ตอน บางควาย - เขาดิน (สะพานข้ามแม่น้ำบางปะกง) จ.ฉะเชิงเทรา</t>
  </si>
  <si>
    <t>(12) การประเมินผลกระทบสิ่งแวดล้อม ทางหลวงหมายเลข 101 ท่าชัย - ศรีสัชนาลัย จ.สุโขทัย</t>
  </si>
  <si>
    <t>(13) การประเมินผลกระทบสิ่งแวดล้อม ทางหลวงหมายเลข 11 บ.คลองเดื่อ - อ.ทับคล้อ จ.พิจิตร</t>
  </si>
  <si>
    <t>(14) การประเมินผลกระทบสิ่งแวดล้อม ทางหลวงหมายเลข 101 ศรีสำโรง - สวรรคโลก จ.สุโขทัย</t>
  </si>
  <si>
    <t>(15) การประเมินผลกระทบสิ่งแวดล้อม ทางหลวงหมายเลข 3081 ท่าเรือ - พระแท่นดงรัง ตอน บ.ดอนรัก - พระแท่นดงรัง จ.กาญจนบุรี</t>
  </si>
  <si>
    <t>(16) การประเมินผลกระทบสิ่งแวดล้อม ทางหลวงหมายเลข 2256 ลพบุรี - ด่านขุนทด ตอนถนนโค้ง - บ.ท่าหลวง จ.ลพบุรี</t>
  </si>
  <si>
    <t>(17) การศึกษาพัฒนาแบบจำลองการจราจรและขนส่งพื้นที่ระดับจังหวัด</t>
  </si>
  <si>
    <t>(18) การศึกษาความเหมาะสมด้านเศรษฐกิจ วิศวกรรม และผลกระทบสิ่งแวดล้อมเบื้องต้น โครงการก่อสร้างทางแนวใหม่ สายทางเลี่ยงเมืองอุตรดิตถ์ จังหวัดอุตรดิตถ์</t>
  </si>
  <si>
    <t>(19) โครงการศึกษาและประเมินผลโครงการพัฒนาทางหลวงตามเป้าหมายยุทธศาสตร์ชาติ</t>
  </si>
  <si>
    <t>(20) โครงการสำรวจและวิเคราะห์ปัญหาสภาพจราจรบนทางหลวงเพื่อจัดทำแผนเพิ่มประสิทธิภาพสายทาง</t>
  </si>
  <si>
    <t xml:space="preserve">(21) การศึกษาจัดทำแผนปฏิบัติราชการของกรมทางหลวงระยะที่ 2 (พ.ศ.2566 - 2570) </t>
  </si>
  <si>
    <t>(22) ค่าจ้างวิศวกรที่ปรึกษาจัดทำระบบบริหารจัดการข้อมูลงานออกแบบ</t>
  </si>
  <si>
    <t>(23) ค่าจ้างวิศวกรที่ปรึกษาประจำสำนักสำรวจและออกแบบ (In House)  เพื่อสนับสนุนงานด้านเทคนิคและวิศวกรรม ปี2565</t>
  </si>
  <si>
    <t>3.3 กิจกรรมก่อสร้างสะพานและทางต่างระดับ</t>
  </si>
  <si>
    <t>(1) ทางแยกต่างระดับจุดตัดทางหลวงหมายเลข 231 กับทางหลวงหมายเลข 23 (แยกดงอู่ผึ้ง)(พร้อมทางคู่ขนาน)</t>
  </si>
  <si>
    <t>(2) สะพานกลับรถบนทางหลวงหมายเลข 304 บริเวณบ้านหนองกี่ (ขาเข้าและขาออก)</t>
  </si>
  <si>
    <t>(3) ทางแยกต่างระดับวังยาว</t>
  </si>
  <si>
    <t>(4) ปรับปรุงทางแยกจุดตัดทางหลวงหมายเลข 1 กับทางหลวงหมายเลข 11 (แยกภาคเหนือ)</t>
  </si>
  <si>
    <t xml:space="preserve">(5) สะพานกลับรถบนทางหลวงหมายเลข 1 บริเวณกองคลังแสงทหาร (ขาเข้าและขาออก) </t>
  </si>
  <si>
    <t>(6) สะพานข้ามทางแยกจุดตัดทางหลวงหมายเลข 362 กับทางหลวงหมายเลข 3041 ถนนวงแหวนรอบเมืองสระบุรีด้านตะวันตก (แยกเลี่ยงเมืองเสาไห้)</t>
  </si>
  <si>
    <t>(7) สะพานลอยกลับรถบนทางหลวงหมายเลข 34 บริเวณบางบ่อ (ขาเข้าและขาออก)</t>
  </si>
  <si>
    <t>สมุทรปราการ</t>
  </si>
  <si>
    <t>(8) ทางแยกต่างระดับจุดตัดทางหลวงหมายเลข 41 กับทางหลวงหมายเลข 417 (แยกสนามบิน)</t>
  </si>
  <si>
    <t>(9) สะพานข้ามทางแยกจุดตัดทางหลวงหมายเลข 4 กับทางหลวงหมายเลข 3087 (แยกเขางู)</t>
  </si>
  <si>
    <t>(10) ปรับปรุงทางแยกจุดตัดทางหลวงหมายเลข 3 กับทางหลวงหมายเลข 3152 (แยกเข้า อ.ท่าใหม่)</t>
  </si>
  <si>
    <t>(11) ทางแยกต่างระดับบ้านแพ้ว</t>
  </si>
  <si>
    <t>สมุทรสาคร</t>
  </si>
  <si>
    <t>(12) ทางแยกต่างระดับจุดตัดทางหลวงหมายเลข 290 กับทางหลวงหมายเลข 304</t>
  </si>
  <si>
    <t xml:space="preserve">(13) สะพานลอยกลับรถบนทางหลวงหมายเลข 1 บริเวณ บ.ชะแมบ (ขาเข้า)  </t>
  </si>
  <si>
    <t xml:space="preserve">(14) สะพานลอยกลับรถบนทางหลวงหมายเลข 1 บริเวณ บ.ชะแมบ (ขาออก)  </t>
  </si>
  <si>
    <t>(15) ทางแยกต่างระดับจุดตัดทางหลวงหมายเลข 4 กับทางหลวงหมายเลข 406 (่แยกคูหา)</t>
  </si>
  <si>
    <t>(16) ปรับปรุงทางแยกท่ายาง</t>
  </si>
  <si>
    <t>(17) ทางแยกต่างระดับเชื่อมทางหลวงพิเศษระหว่างเมืองสายบางปะอิน-นครราชสีมา กับ ทางหลวงชนบทหมายเลข นม.1120 (ถนนสุรนารี2)</t>
  </si>
  <si>
    <t>(18) สะพานข้ามคลองชลประทานระหว่างสี่แยกปฐมพร - บ.เขาบ่อ</t>
  </si>
  <si>
    <t>2562 - 2562</t>
  </si>
  <si>
    <t xml:space="preserve">(19) สะพานกลับรถบนทางหลวงหมายเลข 1 ที่ กม.90+000, กท.104+200 (ขาเข้า) </t>
  </si>
  <si>
    <t>(1) ทางแยกต่างระดับจุดตัดทางหลวงหมายเลข 1 ตัดทางเข้ามหาวิทยาลัยพะเยา</t>
  </si>
  <si>
    <t>มีปริมาณจราจรสูง แก้ไขปัญหาจราจรบริเวณชุมชนเมือง ช่วยลดอุบัติเหตุ เพิ่มประสิทธิภาพบนทางหลวงหมายเลข 1 มติ ครม.อย่างเป็นทางการนอกสถานที่  กลุ่มจังหวัดภาคเหนือตอนบน 2 ระหว่างวันที่ 29-30 ตุลาคม 2561 ณ จังหวัดเชียงราย</t>
  </si>
  <si>
    <t>(2) ทางแยกต่างระดับจุดตัดทางหลวงหมายเลข 224 ตัดทางหลวงหมายเลข 290</t>
  </si>
  <si>
    <t>แก้ไขปัญหาการจราจรบริเวณทางแยก และปัญหาคอขวด รองรับการเปิดให้บริการของทางเลี่ยงเมืองนครราชสีมาเต็มรูปแบบ ให้ได้รับความสะดวก รวดเร็ว  ลดความล่าช้าในการเดินทาง เสริมสร้างศักยภาพการคมนาคมขนส่งของประเทศอย่างยั่งยืน โดยก่อสร้างทางแยกต่างระดับบริเวณจุดตัดทางแยก</t>
  </si>
  <si>
    <t>(3) ปรับปรุงทางแยกสายหลักตัดทางเลี่ยงเมืองนครสวรรค์</t>
  </si>
  <si>
    <t>เป็นโครงข่ายสำคัญเชื่อมโยงระหว่างภาคกลางสู่ภาคเหนือและตะวันออกเฉียงเหนือ บริเวณจุดตัดทางแยกทางเลี่ยงเมืองนครสวรรค์มีปริมาณจราจรสูงขึ้น จำเป็นต้องก่อสร้างเป็นทางแยกต่างระดับ เพื่อเพิ่มความคล่องตัวในการเดินทางขนส่งคนและสินค้าระหว่างพื้นที่ภาคกลางสู่ภาคเหนือ และภาคเหนือตอนล่างสู่ภาคตะวันออกเฉียงเหนือ ช่วยลดต้นทุนโลจิสติกส์</t>
  </si>
  <si>
    <t>(5) ทางแยกต่างระดับจุดตัดทางหลวงหมายเลข 24 ตัดทางหลวงหมายเลข 224 (แยกโชคชัย)</t>
  </si>
  <si>
    <t>แก้ปัญหาจราจร ลดอุบัติเหตุ เพิ่มประสิทธิภาพในการรองรับจราจร ช่วยอำนวยความสะดวกรวดเร็วแก่การจราจรและขนส่ง ซึ่งปัจจุบันเป็นทางสัญญาณไฟจราจร มีปริมาณจราจรสูง เกิดความล่าช้าและแถวคอย</t>
  </si>
  <si>
    <t>(6) ทางแยกต่างระดับจุดตัดทางหลวงหมายเลข 32 ตัดทางหลวงหมายเลข 3212 (แยกหางน้ำสาคร)</t>
  </si>
  <si>
    <t>ทางหลวงหมายเลข 32 เป็นเส้นทางหลักเชื่อมการเดินทางระหว่างภาคกลางสู่ภาคเหนือ ปัจจุบันมีปริมาณจราจรสูงขึ้น เกิดปัญหาจราจรติดขัดและเกิดความล่าช้าในการเดินทางบริเวณทางแยก โดยเฉพาะจุดตัด ทล.32กับทล.3212 (แยกหางน้ำสาคร) เป็นทางเข้า-ออก ชุมชนหางน้ำสาคร  เชื่อมต่อไปยัง ท่าซุง และเมืองอุทัยธานี ส่วนด้านทิศตะวันออกเส้นทางเชื่อมต่อไปยังสถานีรถไฟหนองโพ ปัจจุบันเป็นทางแยกสัญญาณไฟ (ทางหลัก 8 ช่องจราจร ทางรอง 4 ช่องจราจร) จำเป็นต้องก่อสร้างปรับปรุงเป็นทางแยกต่างระดับ เพื่อแก้ไขปัญหาจราจร ช่วยลดอุบัติเหตุ ลดต้นทุนโลจิสติกส์</t>
  </si>
  <si>
    <t>(7) ทางแยกต่างระดับจุดตัด ทางหลวงหมายเลข 42 ตัดทางหลวงหมายเลข 43 (แยกดอนยาง)</t>
  </si>
  <si>
    <t>แยกดอนยางเป็นทางแยกจุดตัดทางหลวงสายหลัก 2 สาย ได้แก่ ทล.42 กับ ทล.43  รองรับการเดินทางทั้งจากสนามบินปัตตานีเข้าสู่ตัวเมืองปัตตานี และเป็นเส้นทางหลักในการคมนาคมขนส่งสินค้าของพื้นที่ 3 จังหวัดชายแดนภาคใต้ กับพื้นที่อื่นๆ  ปัจจุบันจัดการจราจรด้วยระบบสัญญาณไฟ เกิดปัญหาความล่าช้าติดขัด และความไม่ปลอดภัยในการสัญจรผ่านบริเวณทางแยก  ประกอบกับมีปริมาณจราจรเพิ่มสูงขึ้นกว่าในอดีต จากแผนงานการพัฒนาพื้นที่ต่างๆ  จึงจำเป็นต้องมีการก่อสร้างสะพานข้ามทางแยกเพื่อแก้ไขปัญหาการจราจร เพื่อลดระยะเวลาในการเดินทางและขนส่ง สนับสนุนการพัฒนาพื้นที่จังหวัดชายแดนภาคใต้ โครงการเมืองต้นแบบ "สามเหลี่ยมมั่นคง มั่งคั่ง ยั่งยืน" และยกระดับคุณภาพชีวิตของประชาชนในพื้นที่ และรองรับเขตเศรษฐกิจพิเศษของประชาชนในพื้นที่</t>
  </si>
  <si>
    <t>(8) ทางแยกต่างระดับจุดตัดทางหลวงหมายเลข 231 ตัดทางหลวงหมายเลข 2050 (แยกโนนหงษ์ทอง)</t>
  </si>
  <si>
    <t>แก้ปัญหาจราจร ลดอุบัติเหตุ เพิ่มประสิทธิภาพในการรองรับจราจร ช่วยอำนวยความสะดวกรวดเร็วแก่การจราจรและขนส่ง เป็นเรื่องร้องเรียน</t>
  </si>
  <si>
    <t>(9) ทางแยกต่างระดับจุดตัดทางหลวงหมายเลข 1 ตัดทางหลวงหมายเลข 3008 (แยกพยุหะคีรี)</t>
  </si>
  <si>
    <t>ทางหลวงหมายเลข 32 เป็นเส้นทางหลักเชื่อมการเดินทางระหว่างภาคกลางสู่ภาคเหนือ ปัจจุบันมีปริมาณจราจรสูงขึ้น เกิดปัญหาจราจรติดขัดและเกิดความล่าช้าในการเดินทางบริเวณทางแยก โดยเฉพาะจุดตัด ทล.32กับทล.3008 (แยกพยุหะคีรี)  เป็นทางเข้า-ออก อ.พยุหะคีรี เชื่อมต่อไปถึง จ.อุทัยธานีและพื้นที่ฝั่งตะวันตกของแม่น้ำเจ้าพระยา ซึ่งปัจจุบันเป็นทางแยกสัญญาณไฟ (ทางหลัก 8 ช่องจราจร ทางรอง 4 ช่องจราจร) เป็นทางเข้า-ออก อ.พยุหะคีรี เชื่อมต่อไปถึง จ.อุทัยธานีและพื้นที่ฝั่งตะวันตกของแม่น้ำเจ้าพระยา จำเป็นต้องก่อสร้างปรับปรุงเป็นทางแยกต่างระดับ เพื่อแก้ไขปัญหาจราจร ช่วยลดอุบัติเหตุ ลดต้นทุนโลจิสติกส์</t>
  </si>
  <si>
    <t>(10) ทางลอดจุดตัดทางหลวงหมายเลข 2 ตัดทางหลวงหมายเลข 224 (แยกนครราชสีมา)</t>
  </si>
  <si>
    <t>แก้ไขปัญหาการจราจรในเขตเมือง ลดความล่าช้าการการคมนาคมขนส่งบนทางหลวงหมายเลข 2 ถนนมิตรภาพ ช่วงที่ผ่านตัวเมืองนครราชสีมา ให้เกิดความคล่องตัวและลดอุบัติเหตุ เพิ่มคุณภาพชีวิตให้กับประชาชนในเขตเมือง</t>
  </si>
  <si>
    <t>(11) ทางลอดจุดตัดทางหลวงหมายเลข 2 ตัดถนนช้างเผือก ตัด ถนนสิริราชธานี (แยกประโดก)</t>
  </si>
  <si>
    <t>(12) ทางแยกต่างระดับจุดตัดทางหลวงหมายเลข 32 ตัดทางหลวงหมายเลข 3283 ตัดทางหลวงหมายเลข 3275 (เดิม) (ทางแยกเข้าเมืองอินทร์บุรี)</t>
  </si>
  <si>
    <t>ทางหลวงหมายเลข 32 เป็นเส้นทางหลักเชื่อมการเดินทางระหว่างภาคกลางสู่ภาคเหนือ ปัจจุบันมีปริมาณจราจรสูงขึ้น เกิดปัญหาจราจรติดขัดและเกิดความล่าช้าในการเดินทางบริเวณทางแยก โดยเฉพาะจุดตัด ทล.32กับทล.3283 (แยกเข้าเมืองอินทร์บุรี) เป็นทางเข้า-ออก ตลาดอินทร์บุรี เชื่อมต่อไปอำเภอสรรคบุรี จังหวัดชัยนาท รวมถึงพื้นที่ฝั่งตะวันตกของแม่น้ำเจ้าพระยา ซึ่งปัจจุบันเป็นทางแยกสัญญาณไฟ (ทางหลัก 8 ช่องจราจร ทางรอง 4 ช่องจราจร) จำเป็นต้องก่อสร้างปรับปรุงเป็นทางแยกต่างระดับ เพื่อแก้ไขปัญหาจราจร ช่วยลดอุบัติเหตุ ลดต้นทุนโลจิสติกส์</t>
  </si>
  <si>
    <t>(13) ทางแยกต่างระดับจุดตัดทางหลวงหมายเลข 121 ตัดทางหลวงมายเลข 1317 (แยกสันกลาง)</t>
  </si>
  <si>
    <t xml:space="preserve">ปัจจุบันมีปัญหาการจราจรติดขัด ที่บริเวณทางแยกจุดตัดบนทางหลวงหมายเลข 121 (วงแหวนรอบ 3 เชียงใหม่) เป็นการช่วยเพิ่มประสิทธิภาพการจราจร, ช่วยเพิ่ม capacity รองรับการขยายตัวของเมืองเชียงใหม่ และรองรับการพัฒนาสนามบินเชียงใหม่แห่งที่ 2 </t>
  </si>
  <si>
    <t>(14) ทางแยกต่างระดับจุดตัดทางหลวงหมายเลข 41 ตัดทางหลวงหมายเลข 4006 (แยกนาพรุ)</t>
  </si>
  <si>
    <t>จุดตัดทางแยก ทล.41 กับ ทล.4006 เป็นส่วนหนึ่งของแผนงานพัฒนาระเบียบเศรษฐกิจภาคใต้ (SEC)  เพื่อแก้ไขปัญหาการจราจร ลดระยะเวลาและค่าใช้จ่ายในการเดินทาง ส่งเสริมการพัฒนาเศรษฐกิจ สังคมในพื้นที่ และสนับสนุนด้านการท่องเที่ยว เป็นความต้องการของประชาชนในพื้นที่</t>
  </si>
  <si>
    <t>(15) สะพานลอยกลับรถบนทางหลวงหมายเลข 2 บริเวณ บ.หลุบเลา (ขาเข้าและขาออก)</t>
  </si>
  <si>
    <t>เป็นทางหลวงแผ่นดินสายหลัก เชื่อมไปยังภาคตะวันออกเฉียงเหนือ มีรถบรรทุกขนาดใหญ่ใช้เส้นทางจำนวนมาก การจราจรคับคั่ง ปัจจุบันเป็นจุดกลับรถแบบ At Grade จำเป็นต้องก่อสร้างเป็นสะพานกลับรถขาออกเพิ่ม เพื่อประชาชนที่สัญจรจะได้มีความสะดวกในการกลับรถทั้งขาเข้าและขาออกมากยิ่งขึ้น</t>
  </si>
  <si>
    <t>(16) ทางแยกต่างระดับจุดตัดทางหลวงหมายเลข121  ตัดทางหลวงมายเลข 1006 (แยกต้นเปาพัฒนา)</t>
  </si>
  <si>
    <t xml:space="preserve">(17) ปรับปรุงซ่อมแซมทางแยกต่างระดับจุดตัดทางหลวงหมายเลข 1 ตัดทางหลวงหมายเลข 31 (แยกลาดพร้าว) </t>
  </si>
  <si>
    <t>สะพานข้ามแยกลาดพร้าว มีอายุการใช้งานมานาน ปัจจุบันเกิดการชำรุดในลักษณะแตกร้าว จำเป็นต้องยกชิ้นส่วนออกแล้ววิเคราะห์ความเสียหายและกำหนดรูปแบบการซ่อมให้สามารถรองรับน้ำหนักได้ตามปกติ</t>
  </si>
  <si>
    <t>(18) ปรับปรุงซ่อมแซมสะพานธนะรัชต์</t>
  </si>
  <si>
    <t>สะพานธนะรัชต์ ตั้งอยู่บนทางหลวงแผ่นดินหมายเลข 330 เป็นเส้นทางสำคัญในการเดินทางของประชนในเขต อ.เมืองราชบุรี ปัจจุบันปริมาณการจราจรสูงขึ้น ประกอบกับสะพานมีอายุการใช้งานมาก จำเป็นต้องมีการบำรุงรักษา ปรับปรุงซ่อมแซมเพื่อความปลอดภัยในการเดินทางและการขนส่ง</t>
  </si>
  <si>
    <t>(19) ทางแยกต่างระดับจุดตัดทางหลวงหมายเลข 347ตัดทางหลวงหมายเลข 3263 (แยกวรเชษฐ์)</t>
  </si>
  <si>
    <t>เป็นเส้นทางในการเชื่อมต่อระหว่างจังหวัดปทุมธานี จังหวัดพระนครศรีอยุธยา จังหวัดอ่างทอง และจังหวัดสุพรรณบุรี มีนิคมอุตสาหกรรมสำคัญ เช่น นิคมฯไฮเทค นิคมฯโรจนะ นิคมฯนครหลวงเป็นต้น ส่งผลให้เกิดความต้องการเดินทางขนส่งคนและสินค้าระหว่างพื้นที่ในปริมาณสูง เกิดปัญหาการจราจรติดขัดบนทางแยก โดยเฉพาะจุดตัดทางหลวงหมายเลข 347 และทางหลวงหมายเลข 3263 (แยกวรเชษฐ์) ปัจจุบันเป็นทางแยกสัญญาณไฟจราจร      ในชั่วโมงเร่งด่วนมีการจราจรคับคั่ง เกินความจุของทางแยกเกิดความยามแถวคอยและเกิดปัญหาจราจรติดขัด จำเป็นต้องก่อสร้างเป็นทางแยกต่างระดับ เพื่อช่วยแก้ไขปัญหาจราจรบริเวณทางแยกอย่างยั่งยืน</t>
  </si>
  <si>
    <t>(20) ปรับปรุงทางหลวงรองรับการพัฒนาคลองชลประทาน (คลองอนุศาสนนันท์)</t>
  </si>
  <si>
    <t>เป็นโครงข่ายทางหลวงสายหลักรองรับการเดินทางในแนวเหนือ-ใต้ เชื่อมโยงระหว่างภาคกลางสู่ภาคเหนือ  เส้นทางช่วงอินทร์บุรี-สากเหล็ก จะมีการก่อสร้างขยายคลองชลประทานขนาดใหญ่ในอนาคต (คลองอนุศาสนนันท์) จำเป็นต้องก่อสร้างสะพานข้ามคลองชลประทานขนาดใหญ เป็น 4 ช่องจราจร ให้รองรับการระบายน้ำได้ดี และเพื่อเพิ่มความคล่องตัว (Mobility) ในการเดินทางขนส่งคนและสินค้า ระหว่างพื้นที่ภาคกลางกับภาคเหนือ ลดต้นทุนโลจิสติกส์ เป็นโครงข่ายสำคัญตามมติ ครม.สัญจร ที่นครสวรรค์</t>
  </si>
  <si>
    <t>3.4 กิจกรรมแก้ไขปัญหาการจราจรในพื้นที่ กทม. ปริมณฑล และเมืองหลัก</t>
  </si>
  <si>
    <t>(1) พัฒนาคูน้ำริมถนนวิภาวดีรังสิต</t>
  </si>
  <si>
    <t xml:space="preserve">(1.1) พัฒนาคูน้ำริมถนนวิภาวดีรังสิต ตอน 1 </t>
  </si>
  <si>
    <t>(1.2) พัฒนาคูน้ำริมถนนวิภาวดีรังสิต ตอน 2</t>
  </si>
  <si>
    <t>(2) ทางคู่ขนานวงแหวนรอบนอกกรุงเทพมหานคร (ด้านตะวันตก) ด้านซ้ายทาง</t>
  </si>
  <si>
    <t>(2.1) ทางคู่ขนานวงแหวนรอบนอกกรุงเทพมหานคร (ด้านตะวันตก) ด้านซ้ายทาง ตอน 1</t>
  </si>
  <si>
    <t>(2.2) ทางคู่ขนานวงแหวนรอบนอกกรุงเทพมหานคร (ด้านตะวันตก) ด้านซ้ายทาง ตอน 2</t>
  </si>
  <si>
    <t>(3) ทางคู่ขนานวงแหวนรอบนอกกรุงเทพมหานคร (ด้านตะวันตก) ด้านขวาทาง</t>
  </si>
  <si>
    <t>(3.1) ทางคู่ขนานวงแหวนรอบนอกกรุงเทพมหานคร (ด้านตะวันตก)  ด้านขวาทาง ตอน 1</t>
  </si>
  <si>
    <t>(3.2) ทางคู่ขนานวงแหวนรอบนอกกรุงเทพมหานคร (ด้านตะวันตก)  ด้านขวาทาง ตอน 2</t>
  </si>
  <si>
    <t>(4) อ.ปากเกร็ด - ศูนย์ราชการแจ้งวัฒนะ</t>
  </si>
  <si>
    <t>2562 - 2566</t>
  </si>
  <si>
    <t>นนทบุรี,กรุงเทพมหานคร</t>
  </si>
  <si>
    <t>(5) อ.นครชัยศรี - ต.ดอนตูม</t>
  </si>
  <si>
    <t>(6) ทางบริการด้านนอกของทางหลวงพิเศษหมายเลข 9 ถนนวงแหวนรอบนอกกรุงเทพมหานคร(ด้านตะวันตก) ด้านซ้ายทาง</t>
  </si>
  <si>
    <t>(6.1) ทางบริการด้านนอกของทางหลวงพิเศษหมายเลข 9 ถนนวงแหวนรอบนอกกรุงเทพมหานคร(ด้านตะวันตก) ด้านซ้ายทาง ตอน 1</t>
  </si>
  <si>
    <t>นนทบุรี,
ปทุมธานี</t>
  </si>
  <si>
    <t>(6.2) ทางบริการด้านนอกของทางหลวงพิเศษหมายเลข 9 ถนนวงแหวนรอบนอกกรุงเทพมหานคร(ด้านตะวันตก) ด้านซ้ายทาง ตอน 2</t>
  </si>
  <si>
    <t>(7) ทางบริการด้านนอกของทางหลวงพิเศษหมายเลข 9 ถนนวงแหวนรอบนอกกรุงเทพมหานคร(ด้านตะวันตก) ด้านขวาทาง</t>
  </si>
  <si>
    <t>(7.1) ทางบริการด้านนอกของทางหลวงพิเศษหมายเลข 9 ถนนวงแหวนรอบนอกกรุงเทพมหานคร(ด้านตะวันตก) ด้านขวาทาง ตอน 1</t>
  </si>
  <si>
    <t>(7.2) ทางบริการด้านนอกของทางหลวงพิเศษหมายเลข 9 ถนนวงแหวนรอบนอกกรุงเทพมหานคร(ด้านตะวันตก) ด้านขวาทาง ตอน 2</t>
  </si>
  <si>
    <t>(8) ปรับปรุงสะพานข้ามคลองพี่เลี้ยง</t>
  </si>
  <si>
    <t>(9) ทางบริการด้านนอกของทางหลวงพิเศษหมายเลข 9 ถนนวงแหวนรอบนอกกรุงเทพมหานคร(ด้านตะวันตก) ช่วง พระประแดง - บางขุนเทียน</t>
  </si>
  <si>
    <t>สมุทรปราการ,
กรุงเทพมหานคร</t>
  </si>
  <si>
    <t>(10) อ.สามพราน - บรรจบทางหลวงหมายเลข 338 (รวมสะพานข้ามถนนบรมราชชนนี)</t>
  </si>
  <si>
    <t>(11) ถนนวงแหวนรอบนอกกรุงเทพมหานคร(ด้านตะวันตก) ช่วง พระประแดง - บางแค</t>
  </si>
  <si>
    <t>(12) ปรับปรุงทางแยกต่างระดับ ทางหลวงหมายเลข 305 ตัดกับทางหลวงหมายเลข 352</t>
  </si>
  <si>
    <t>(13) สะพานข้ามแม่น้ำนครชัยศรี (ทางคู่ขนาน)</t>
  </si>
  <si>
    <t>(14) แยกบางบัวทอง - คลองเจ็ก</t>
  </si>
  <si>
    <t>(15) บ.บางปูใหม่ - บ.บางปู</t>
  </si>
  <si>
    <t>(1) แยกทางหลวงหมายเลข 9 (บ.บางเตย) - บรรจบทางหลวงหมายเลข 3214 (บ.พร้าว)</t>
  </si>
  <si>
    <t>แก้ไขปัญหาจราจรติดขัดในพื้นที่จังหวัดปทุมธานี เพิ่มโครงข่ายทางหลวง (Fillgap) ทล.3214 ช่วง ม.ธรรมศาสตร์ - บรรจบวงแหวนตะวันตก จำเป็นต้องก่อสร้างทางแนวใหม่ ขนาด 6 ช่องจราจร พร้อมสะพานข้ามแม่น้ำเจ้าพระยา(สะพานสามโคก) เพื่อให้การจราจรมีความคล่องตัวมากขึ้น ลดเวลาและค่าใช้จ่ายในการเดินทาง ลดต้นทุนโลจิสติกส์</t>
  </si>
  <si>
    <t>(2) สะพานกลับรถบนทางหลวงหมายเลข 34 ขาเข้าและขาออก (บริเวณคลองหอมศีล)</t>
  </si>
  <si>
    <t>เป็นเส้นทางสายหลักเชื่อมโยงกรุงเทพมหานครสู่ภาคตะวันออกซึ่งเป็นเขตเศรษฐกิจพิเศษ  มีปริมาณจราจรสูง ช่วง จุดตัด ทลพ.9 - จุดตัดทางเลี่ยงเมืองชลบุรี มีปัญหาจราจรติดขัด จำเป็นต้องปรับปรุงจุดกลับรถตลอดสายทาง โดยปิดจุดกลับรถ At-Grade ทั้งหมดและปรับให้ใช้จุดกลับรถใต้สะพานแทน(ดำเนินการโดยใช้งบประมาณปีเดียว) และจำเป็นต้องก่อสร้างสะพานกลับรถเพิ่มเติม คือ บริเวณบางบ่อ กม.31+200 (ขาเข้าและขาออกได้งบ63) บริเวณคลองหอมศีล กม.35+500 (ขาเข้าและขาออก) บริเวณนิคมฯไทคอน กม.38+846 (ขาออก) บริเวณสวนอุตสาหกรรมบางปะกง กม.51+275 (ขาออก) บริเวณคลองตำหรุ กม.53+000 (ขาเข้า) เพื่อเป็นการเพื่อแก้ไขปัญหาจราจรติดขัดช่วงดังกล่าว โดยเสนอดำเนินการก่อสร้าง บริเวณคลองหอมศีลในปี 2565</t>
  </si>
  <si>
    <t>(3) ปรับปรุงจุดกลับรถบนทางหลวงหมายเลข 305 บริเวณคลองสาม</t>
  </si>
  <si>
    <t xml:space="preserve">ทางหลวงหมายเลข 305 สายรังสิต - นครนายก เป็นทางสายหลักเชื่อมโยงการเดินทางจากกรุงเทพฯสู่จังหวัดนครนายก ช่วงรังสิต-คลอง 4 เป็นเขตชุมชนหนาแน่น มีหมู่บ้านจัดสรรเติบโตอย่างต่อเนื่อง พื้นที่เป็นส่วนหนึ่งของเขตปริมณฑล ความต้องการเดินทาง กลับรถเข้า-ออก กรุงเทพมหานครมีปริมาณสูง จึงเกิดปัญหาจราจรติดขัด ปัจจุบันเป็น U-Turn at grade จึงเกิดปัญหาจราจรติดขัดอย่างต่อเนื่อง จำเป็นต้องสร้างสะพานบกบนทางหลักแล้วสร้างจุดกลับรถใต้สะพาน  เพื่อแก้ไขปัญหาจราจร เพิ่มความสะดวกในการเข้าถึงชุมชนสองข้างทางและเพิ่มปลอดภัยให้กับประชาชน </t>
  </si>
  <si>
    <t>(4) ทางแยกต่างระดับจุดตัดทางหลวงหมายเลข 34 กับทางหลวงชนบทหมายเลข สป.2001 (แยกวัดศรีวารีน้อย)</t>
  </si>
  <si>
    <t>เป็นเส้นทางสายหลักเชื่อมโยงกรุงเทพมหานครสู่ภาคตะวันออกซึ่งเป็นเขตเศรษฐกิจพิเศษ  มีปริมาณจราจรสูง ส่วนถนนสาย สป.2001 หรือถนนวัดศรีวารีน้อย มีมหาวิทลัยหัวเฉียวเฉลิมพระเกียรติอยู่ในพื้นที่ มีชุมชนและตลาดตลอดสายทาง รถที่ออกจากถนนวัดศรีวารีน้อยต้องการเลี้ยวขวาในสัดส่วนที่สูง ส่งผลให้เกิดจราจรติดขัดบริเวณทางแยก จำเป็นต้องก่อสร้างสะพานข้ามทางแยกให้รถเลี้ยวขวาเข้ากรุงเทพฯ เพื่อลดปัญหาการจราจรติดขัด ช่วยลดต้นทุนโลจิสติกส์</t>
  </si>
  <si>
    <t>3.5 กิจกรรมเร่งรัดขยายทางสายประธานให้เป็น 4 ช่องทางจราจร (ระยะที่ 2)</t>
  </si>
  <si>
    <t>(1) ชุมพร - ระนอง ตอน บ.ทรายแดง - บ.บางนอน</t>
  </si>
  <si>
    <t>(2) หนองบัวลำภู - เลย ตอน อ.นาวัง - บ.วังสำราญ</t>
  </si>
  <si>
    <t>(3) อ.ร้องกวาง - น่าน ตอน บ.ห้วยแก๊ต - บ.ห้วยน้ำอุ่น</t>
  </si>
  <si>
    <t>แพร่, น่าน</t>
  </si>
  <si>
    <t>(4) นครสวรรค์ - ชัยภูมิ ตอน อ.บ้านเขว้า - ชัยภูมิ</t>
  </si>
  <si>
    <t>(5) สุโขทัย - อ.สวรรคโลก ตอน ต.บางยม - อ.สวรรคโลก</t>
  </si>
  <si>
    <t>(6) พังงา - อ.บ้านตาขุน ตอน  บ.บางคราม - บ.ปากน้ำ</t>
  </si>
  <si>
    <t>(6.1) พังงา - อ.บ้านตาขุน ตอน  บ.บางคราม - บ.ปากน้ำ ตอน 1</t>
  </si>
  <si>
    <t>(6.2) พังงา - อ.บ้านตาขุน ตอน  บ.บางคราม - บ.ปากน้ำ ตอน 2</t>
  </si>
  <si>
    <t>(6.3) พังงา - อ.บ้านตาขุน ตอน  บ.บางคราม - บ.ปากน้ำ ตอน 3</t>
  </si>
  <si>
    <t>(6.4) พังงา - อ.บ้านตาขุน ตอน  บ.บางคราม - บ.ปากน้ำ ตอน 4</t>
  </si>
  <si>
    <t xml:space="preserve">(5) นครสวรรค์ - ชัยภูมิ ตอน อ.ชุมแสง - อ.หนองบัว </t>
  </si>
  <si>
    <t>(5.1) นครสวรรค์ - ชัยภูมิ ตอน อ.ชุมแสง - อ.หนองบัว ตอน 1</t>
  </si>
  <si>
    <t>(5.2) นครสวรรค์ - ชัยภูมิ ตอน อ.ชุมแสง - อ.หนองบัว ตอน 2</t>
  </si>
  <si>
    <t xml:space="preserve">(6) นครสวรรค์ - ชัยภูมิ ตอน อ.หนองบัวระเหว - อ.บ้านเขว้า </t>
  </si>
  <si>
    <t>(7) นครสวรรค์ - ชัยภูมิ ตอน บ.ศรีมงคล - อ.บึงสามพัน</t>
  </si>
  <si>
    <t>2564 - 2567</t>
  </si>
  <si>
    <t>(8) อ.มัญจาคีรี - แยกช่องสามหมอ</t>
  </si>
  <si>
    <t>(9) อ.กบินทร์บุรี - อ.วังน้ำเขียว ตอน 3</t>
  </si>
  <si>
    <t>2558 - 2565</t>
  </si>
  <si>
    <t>(1) ค่าว่าจ้างผู้ตรวจสอบจากภายนอก โครงการเงินกู้ตามมติคณะรัฐมนตรี เมื่อวันที่ 18 ตุลาคม 2559</t>
  </si>
  <si>
    <t>(1) อ.หล่มเก่า - เลย ตอน ต.ร่องจิก- ต.สานตม</t>
  </si>
  <si>
    <t>(2) อ.แก้งคร้อ - อ.บ้านไผ่</t>
  </si>
  <si>
    <t xml:space="preserve">3.6 กิจกรรมก่อสร้างทางหลวงเชื่อมต่อระบบขนส่ง </t>
  </si>
  <si>
    <t>(1) เชียงราย - อ.ขุนตาล ตอน บ.หัวดอย - บ.ใหม่มงคล</t>
  </si>
  <si>
    <t>(2) จันทบุรี - สระแก้ว ตอน อ.โป่งน้ำร้อน - อ.สอยดาว</t>
  </si>
  <si>
    <t>(3) จันทบุรี - สระแก้ว ตอน อ.สอยดาว - บ.เขาแหลม</t>
  </si>
  <si>
    <t>(3.1) จันทบุรี - สระแก้ว ตอน อ.สอยดาว - บ.เขาแหลม ตอน 1</t>
  </si>
  <si>
    <t>จันทบุรี, สระแก้ว</t>
  </si>
  <si>
    <t>(3.2) จันทบุรี - สระแก้ว ตอน อ.สอยดาว - บ.เขาแหลม ตอน 2</t>
  </si>
  <si>
    <t>(4) ต.บ้านหว้า - อ.ภาชี</t>
  </si>
  <si>
    <t>(4.1) ต.บ้านหว้า - อ.ภาชี  ตอน 1</t>
  </si>
  <si>
    <t>(4.2) ต.บ้านหว้า - อ.ภาชี  ตอน 2</t>
  </si>
  <si>
    <t>(5) ปากน้ำเทพา - บ.บันนังดามา ตอน บ.ปลักบอ - บ.ทุ่งโหนด</t>
  </si>
  <si>
    <t>(6) ชุมพร - ระนอง ตอน 4</t>
  </si>
  <si>
    <t>(1) อ.เบตง - บ.กม.17 (ทางเข้าสนามบินเบตง)</t>
  </si>
  <si>
    <t>(2) บ.ปากคลอง - บ.บางจาก</t>
  </si>
  <si>
    <t>(3) เจ้าปลูก - บางโขมด</t>
  </si>
  <si>
    <t>3.7 กิจกรรมก่อสร้างทางหลวงเชื่อมโยงระหว่างประเทศ</t>
  </si>
  <si>
    <t>ค่าก่อสร้างอารคารที่ทำการและสิ่งก่อสร้างประกอบ</t>
  </si>
  <si>
    <t xml:space="preserve">(1) งานก่อสร้างอาคารสำนักงานหน่วยบริหารและบำรุงรักษาสะพานมิตรภาพไทย-กัมพูชา (หนองเอี่ยน-สตึงบท) พร้อมด่านชั่งน้ำหนักรถบรรทุกและองค์ประกอบอื่น จ.สระแก้ว </t>
  </si>
  <si>
    <t xml:space="preserve">(1) สาย อ.หนองหิน - อ.วังสะพุง </t>
  </si>
  <si>
    <t>(2)  สายแยกทางหลวงหมายเลข 317 (โป่งน้ำร้อน)  - บรรจบทางหลวงหมายเลข 317 (เขาสอยดาว) ตอน ด่านชายแดนไทย/กัมพูชา บ้านผักกาด - ด่านชายแดนไทย/กัมพูชา บ้านแหลม</t>
  </si>
  <si>
    <t xml:space="preserve">จันทบุรี </t>
  </si>
  <si>
    <t xml:space="preserve">(3) อ.พังโคน - บึงกาฬ ตอน อ.ศรีวิไล - บึงกาฬ </t>
  </si>
  <si>
    <t xml:space="preserve">(4) น่าน - อ.ท่าวังผา ตอน น่าน - ต.บ่อ </t>
  </si>
  <si>
    <t xml:space="preserve">(5) ทางเลี่ยงเมืองหาดใหญ่ (ด้านตะวันออก) ตอน บ.พรุ - ทางเข้าสนามบินหาดใหญ่ </t>
  </si>
  <si>
    <t>(6) สะพานมิตรภาพไทย - ลาว แห่งที่ 5 (บึงกาฬ - บอลิคำไซ)</t>
  </si>
  <si>
    <t>(6.1) สะพานมิตรภาพไทย - ลาว แห่งที่ 5 (บึงกาฬ - บอลิคำไซ) ตอน 1 งานถนนฝั่งไทย</t>
  </si>
  <si>
    <t>บึงกาฬ</t>
  </si>
  <si>
    <t>(6.2) สะพานมิตรภาพไทย - ลาว แห่งที่ 5 (บึงกาฬ - บอลิคำไซ) ตอน 2 งานถนนฝั่งไทย และด่านพรมแดนฝั่งไทย</t>
  </si>
  <si>
    <t>(6.3) สะพานมิตรภาพไทย - ลาว แห่งที่ 5 (บึงกาฬ - บอลิคำไซ) ตอน 3 งานสะพานข้ามแม่น้ำโขงฝั่งไทย (รวมงานปรับปรุงสี่แยกทางหลวงหมายเลข 212 และลานอเนกประสงค์ใต้สะพาน)</t>
  </si>
  <si>
    <t>(7) อ.สุวรรณภูมิ - ยโสธร</t>
  </si>
  <si>
    <t xml:space="preserve">ร้อยเอ็ด ยโสธร </t>
  </si>
  <si>
    <t>(8) เชียงราย - อ.เชียงของ
ตอน อ.เทิง - บ.ต้า</t>
  </si>
  <si>
    <t xml:space="preserve">(9) บ.น้ำปลีก - บ.หนองผือ
</t>
  </si>
  <si>
    <t>(9.1) บ.น้ำปลีก - บ.หนองผือ ตอน 1</t>
  </si>
  <si>
    <t>ร้อยเอ็ด ยโสธร อำนาจเจริญ</t>
  </si>
  <si>
    <t>(9.2) บ.น้ำปลีก - บ.หนองผือ ตอน 2</t>
  </si>
  <si>
    <t>อำนาจเจริญ อุบลราชธานี</t>
  </si>
  <si>
    <t>(1) ค่าจ้างบริษัทวิศวกรที่ปรึกษาควบคุมงาน ในการก่อสร้างสะพานมิตรภาพไทย - ลาว แห่งที่ 5 (บึงกาฬ - บอลิคำไซ) จ.บึงกาฬ</t>
  </si>
  <si>
    <t>2563 - 2567</t>
  </si>
  <si>
    <t>(1) น่าน - อ.เฉลิมพระเกียรติ ตอน บ.ปอน - อ.เฉลิมพระเกียรติ</t>
  </si>
  <si>
    <t>ปัจจุบันเป็นทางขนาด 2 ช่องจราจร (มาตรฐานทางชั้น 4) เป็นโครงข่ายทางหลวงเชื่อมโยงระหว่างประเทศ AH 13 สาย นครสวรรค์-พิษณุโลก-อุตรดิตถ์-เด่นชัย-แพร่-น่าน-ท่าวังผา-สู่ด่านชายแดนห้วยโก๋น (Fill Gap ช่วงสุดท้าย) ตาม มติ ครม.อย่างเป็นทางการนอกสถานที่  กลุ่มจังหวัดภาคเหนือตอนบน 2 ระหว่างวันที่ 29-30 ตุลาคม 2561 ณ จังหวัดเชียงราย</t>
  </si>
  <si>
    <t xml:space="preserve">(2) ทางเลี่ยงเมืองหาดใหญ่ (ด้านตะวันออก) </t>
  </si>
  <si>
    <t xml:space="preserve">เป็นโครงข่ายถนนวงแหวนรอบเมืองหาดใหญ่  ซึ่งปัจจุบันเขตตัวเมืองหาดใหญ่มีปัญหาการจราจรหนาแน่นติดขัด จึงจำเป็นต้องก่อสร้างทางแนวใหม่เพื่อเป็นทางเลือกสำหรับผู้เดินทางระยะไกลที่ไม่จำเป็นต้องผ่านเข้าเขตตัวเมืองหาดใหญ่ สามารถใช้ทางเลี่ยงเมืองเพื่อให้เกิดความสะดวกรวดเร็วในการเดินทางและขนส่งสินค้า มีความปลอดภัย และช่วยลดปัญหาการจราจรติดขัดในเขตตัวเมืองหาดใหญ่  และเป็นเส้นทางคมนาคมสำหรับผู้ใช้เส้นทางที่มาจากอำเภอนาหม่อม หรือฝั่งตะวันออกของเมืองหาดใหญ่ สามารถเดินทางเข้าสู่สนามบินหาดใหญ่ โดยไม่ต้องเดินทางผ่านตัวเมืองหาดใหญ่ได้อีกทางหนึ่งด้วย  จึงจำเป็นต้องก่อสร้างทางแนวใหม่ ขนาด 4 ช่องจราจร เพื่อเพิ่มความคล่องตัว (Mobolity) ในการเดินทางของคนและการขนส่งสินค้า ลดต้นทุนโลจิสติกส์ สนับสนุนการเชื่อมต่อระบบขนส่งอื่น (Multimodal Transport) สนับสนุนเขตเศรษฐกิจพิเศษสงขลา (ระยะที่ 1)  ด่านการค้าชายแดน (ด่านสะเดา) </t>
  </si>
  <si>
    <t>(3) บ.หนองแขม - บ.พญาแมน</t>
  </si>
  <si>
    <t>ปัจจุบันเป็นทางขนาด 2 ช่องจราจร (มาตรฐานทางชั้น 4) มีปริมาณจราจรสูง ช่วยเพิ่ม capacity เพิ่มประสิทธิภาพโครงข่ายทางหลวง เป็นเส้นทางสายหลักแยกจาก ทล.12 ไปยัง อ.พิชัย จ.อุตรดิตถ์ สามารถใช้เดินทางจากจังหวัดไปยัง อ.ตรอน อ.พิชัย และยังสามารถเชื่อมต่อไปยัง อ.พรหมพิราม จ.พิษณุโลก ในช่วงเทศกาลมีผู้ใช้เส้นทางนี้เป็นจำนวนมาก</t>
  </si>
  <si>
    <t>(4) ทางแยกต่างระดับทางหลวงหมายเลข 212 ตัดทางหลวงหมายเลข 239 ตัดทางหลวงชนบทหมายเลข มห.3019</t>
  </si>
  <si>
    <t>พัฒนาโครงข่ายรองรับสะพานมิตรภาพ แห่งที่ 2 มุกดาหาร-สุหวันเขต ให้มีความสะดวก รวดเร็วในการคมนาคมขนส่งระหว่างประเทศ เสริมสร้างศักยภาพการแข่งขันนของประเทศอย่างยั่งยืน</t>
  </si>
  <si>
    <t>(5) เชียงใหม่ - เชียงราย ตอน อ.แม่สรวย - บรรจบทางหลวงหมายเลข 1</t>
  </si>
  <si>
    <t xml:space="preserve">ปัจจุบันเป็นทางขนาด 2 ช่องจราจร มีปริมาณจราจรสูง ช่วยเพิ่ม capacity , เพิ่มประสิทธิภาพโครงข่ายทางหลวงเชื่อมโยงเมืองหลัก Action plan เชียงใหม่ - เชียงราย  มติ ครม.อย่างเป็นทางการนอกสถานที่ ภาคเหนือ (จังหวัดพิษณุโลก และจังหวัดสุโขทัย) ระหว่างวันที่ 25 - 26 ธันวาคม 2560 </t>
  </si>
  <si>
    <t>(6) ยโสธร - อ.กุดชุม</t>
  </si>
  <si>
    <t>เป็นเส้นทางสายหลัก ในการขนส่งสินค้า สามารถเชื่อมโยงไปยังเขตเศรษฐกิจพิเศษสะหวันเซโน ใน สปป.ลาว  และเวียดนามตามแนวระเบียงเศรษฐกิจตะวันออก - ตะวันตก(E-WEC) ผ่านทางสะพานมิตรภาพไทย-ลาว แห่งที่2 มุกดาหาร มีปริมาณการจราจรสูง เป็นมติ ครม.สัญจร ที่จังหวัดอุบลราชธานี ซึ่ง ครม.ได้อนุมัติในหลักการแล้ว  ปัจจุบันเป็นทางหลวงขนาด 4 ช่องจราจรแล้วบางส่วน มีเกาะกลางแบบสีตีเส้น มีสภาพผิวทางชำรุด ทรุดโทรม  ระยะทางรวม 9.751 กม.จำเป็นต้องได้รับการบูรณะ พร้อมก่อสร้างเกาะกลางแบบยก (Raised medium) เพื่อเพิ่มความปลอดภัย ในการสัญจร ตลอดสาย</t>
  </si>
  <si>
    <t>(7) ปัตตานี- อ.เบตง ตอน บ.ตะบิงติงงี - อ.ธารโต</t>
  </si>
  <si>
    <t>เป็นโครงข่ายทางเชื่อมโยงปัตตานี - ยะลา - เบตง ปัจจุบันเป็นทางขนาด 2 ช่องจราจร กรมทางหลวงมีแผนงานขยายเป็นทางขนาด 4 ช่องจราจร เพื่อเพิ่มประสิทธิภาพทางหลวง อำนวยความสะดวกปลอดภัย สนับสนุนการพัฒนาพื้นที่จังหวัดชายแดนใต้ และโครงการพัฒนาเมืองต้นแบบ "สามเหลี่ยมมั่นคง มั่งคั่ง ยั่งยืน" ยกระดับคุณภาพชีวิตของประชาชนในพื้นที่จังหวัดชายแดนใต้ ตามมติ ครม.สัญจร จ.นราธิวาส 21 มกราคม 2563</t>
  </si>
  <si>
    <t>(8) บ.หนองผือ - อ.เขมราฐ</t>
  </si>
  <si>
    <t>เป็นโครงข่ายทางหลวงเชื่อมโยงประเทศไทยกับ สปป.ลาว รองรับโครงข่ายสะพานมิตรภาพไทย – ลาว แห่งที่ 6</t>
  </si>
  <si>
    <t>อำนาจเจริญ</t>
  </si>
  <si>
    <t>3.8 กิจกรรมก่อสร้างสะพานข้ามจุดตัดทางรถไฟ</t>
  </si>
  <si>
    <t>(1) ค่าใช้จ่ายในการก่อสร้างสะพานข้ามจุดตัดทางรถไฟ สายดอยติ - ลำพูน จ.ลำพูน</t>
  </si>
  <si>
    <t>(2) ค่าใช้จ่ายในการก่อสร้างสะพานข้ามจุดตัดทางรถไฟ สายเขื่อนเพชร - บางกุฬา จ.เพชรบุรี</t>
  </si>
  <si>
    <t>(3) ค่าใช้จ่ายในการก่อสร้างสะพานข้ามจุดตัดทางรถไฟ สายเลี่ยงเมืองห้วยแถลง  จ.นครราชสีมา</t>
  </si>
  <si>
    <t>(1)  สายดอยติ - ลำพูน จ.ลำพูน</t>
  </si>
  <si>
    <t>(2)  สายเขื่อนเพชร - บางกุฬา จ.เพชรบุรี</t>
  </si>
  <si>
    <t>(3)  สาย บ้านเลือก - หนองตากยา  (ทางเลี่ยงเมืองโพธาราม)  จ.ราชบุรี</t>
  </si>
  <si>
    <t>(4)  สาย นาสาร - เวียงสระ (ต่อเขตเทศบาลเมืองนาสาร - พระแสง)  จ.สุราษฎร์ธานี</t>
  </si>
  <si>
    <t>(5)  สาย ท่าเรือ - กาญจนบุรี (แยกพระแท่นดงรัง-ต่อทางเทศบาลเมืองกาญจนบุรี)  จ.กาญจนบุรี</t>
  </si>
  <si>
    <t>(6)  สาย ขอนหอม - บ้านเหนือ (ทางเข้าเมืองแก่งคอย)  จ.สระบุรี</t>
  </si>
  <si>
    <t>(7)  สาย ทางเข้าหาดทรายใหญ่  จ.ประจวบคีรีขันธ์</t>
  </si>
  <si>
    <t>(8)  สาย บ้านป่า - ท่าคร้อ จ.สระบุรี</t>
  </si>
  <si>
    <t>(9)  สาย ทางเลี่ยงเมืองจักราช จ.นครราชสีมา</t>
  </si>
  <si>
    <t>(10)  สาย ศรีราชา - อ่างเก็บน้ำหนองค้อ จ.ชลบุรี</t>
  </si>
  <si>
    <t>(11)  สาย ห้วยทราย - ปากพะยูน จ.พัทลุง</t>
  </si>
  <si>
    <t>พัทลุง</t>
  </si>
  <si>
    <t>(12)  สาย แยกทางหลวงหมายเลข 41 (สมอทอง)- ชายทะเล จ.สุราษฎร์ธานี</t>
  </si>
  <si>
    <t>(13)  สาย อ.นครชัยศรี-บรรจบทางหลวงหมายเลข 3036 (วัดสามง่าม)  จ.นครปฐม</t>
  </si>
  <si>
    <t>(1) แยกทางหลวงหมายเลข 41 - ทะเลน้อย</t>
  </si>
  <si>
    <t>(2) แยกทางหลวงหมายเลข 41 - ต่อเขตเทศบาลเมืองทุ่งสง (บ.จำปา)</t>
  </si>
  <si>
    <t>(3) แยกทางหลวงหมายเลข 41 (ท่าเรือใต้) - บรรจบทางหลวงหมายเลข 401 (เขาหัวควาย)</t>
  </si>
  <si>
    <t>(4) รื้อถอนสะพานข้ามและก่อสร้างทางลอดจุดตัดทางรถไฟบนทางหลวงหมายเลข 2 (สีมาธานี)</t>
  </si>
  <si>
    <t>ตะวันออกเฉียนงเหนือ</t>
  </si>
  <si>
    <t>3.9 กิจกรรมก่อสร้างทางหลวงรองรับเขตเศรษฐกิจพิเศษ</t>
  </si>
  <si>
    <t>(1) ตราด - หาดเล็ก ตอน ทางแยกเข้า ต.ไม้รูด - บ.คลองจาก</t>
  </si>
  <si>
    <t>ตราด</t>
  </si>
  <si>
    <t>(2) แยกทางหลวงหมายเลข 4 - ด่านสะเดาแห่งที่ 2</t>
  </si>
  <si>
    <t>(2.1) แยกทางหลวงหมายเลข 4 - ด่านสะเดาแห่งที่ 2 ตอน 1</t>
  </si>
  <si>
    <t>2561 - 2566</t>
  </si>
  <si>
    <t>(2.2) แยกทางหลวงหมายเลข 4 - ด่านสะเดาแห่งที่ 2 ตอน 2</t>
  </si>
  <si>
    <t>(3) อ.บ้านแพง – อ.ท่าอุเทน ตอน ต.พะทาย - อ.ท่าอุเทน</t>
  </si>
  <si>
    <t>(4) อ.อรัญประเทศ - ชายแดนไทย/กัมพูชา (บ.หนองเอี่ยน - สตึงบท) ช่วง แยกทางหลวงหมายเลข 33 บรรจบทางหลวงหมายเลข 3586</t>
  </si>
  <si>
    <t>(4.1) อ.อรัญประเทศ - ชายแดนไทย/กัมพูชา (บ.หนองเอี่ยน - สตึงบท) ช่วง แยกทางหลวงหมายเลข 33 บรรจบทางหลวงหมายเลข 3586 ตอน 1</t>
  </si>
  <si>
    <t>(4.2) อ.อรัญประเทศ - ชายแดนไทย/กัมพูชา (บ.หนองเอี่ยน - สตึงบท) ช่วง แยกทางหลวงหมายเลข 33 บรรจบทางหลวงหมายเลข 3586 ตอน 2</t>
  </si>
  <si>
    <t>(5) อ.อรัญประเทศ - อ.โคกสูง</t>
  </si>
  <si>
    <t>(6) อ.ท่าบ่อ -  อ.ศรีเชียงใหม่</t>
  </si>
  <si>
    <t>(7) อ.ดอกคำใต้ - อ.เทิง ตอน อ.เชียงคำ - อ.เทิง</t>
  </si>
  <si>
    <t>(7.1) อ.ดอกคำใต้ - อ.เทิง ตอน อ.เชียงคำ - อ.เทิง ตอน 1</t>
  </si>
  <si>
    <t>(7.2) อ.ดอกคำใต้ - อ.เทิง ตอน อ.เชียงคำ - อ.เทิง ตอน 2</t>
  </si>
  <si>
    <t>(7.3) อ.ดอกคำใต้ - อ.เทิง ตอน อ.เชียงคำ - อ.เทิง ตอน 3</t>
  </si>
  <si>
    <t>(8) อ.บ้านแพง – อ.ท่าอุเทน ตอน อ.บ้านแพง - บ.โนนสมบูรณ์</t>
  </si>
  <si>
    <t>(8.1) อ.บ้านแพง – อ.ท่าอุเทน ตอน อ.บ้านแพง - บ.โนนสมบูรณ์ ตอน 1</t>
  </si>
  <si>
    <t>(8.2) อ.บ้านแพง – อ.ท่าอุเทน ตอน อ.บ้านแพง - บ.โนนสมบูรณ์ ตอน 2</t>
  </si>
  <si>
    <t>(9) ทางเลี่ยงเมืองหนองคาย (ด้านตะวันออก)</t>
  </si>
  <si>
    <t>(9.1) ทางเลี่ยงเมืองหนองคาย (ด้านตะวันออก) ตอน 1</t>
  </si>
  <si>
    <t>(9.2) ทางเลี่ยงเมืองหนองคาย (ด้านตะวันออก) ตอน 2</t>
  </si>
  <si>
    <t>(9.3) ทางเลี่ยงเมืองหนองคาย (ด้านตะวันออก) ตอน 3</t>
  </si>
  <si>
    <t>(10) นราธิวาส - อ.สุไหงโกลก ตอน บ.โคกตา - บ. กือบงกาแม</t>
  </si>
  <si>
    <t>(11) ปรับปรุงบริเวณจุดตัดทางหลวงหมายเลข 323 กับทางหลวงหมายเลข367 (แยกท่าล้อ)</t>
  </si>
  <si>
    <t>(12) ทางเลี่ยงเมืองเชียงของ</t>
  </si>
  <si>
    <t>(13) นครพนม - อ.ท่าอุเทน</t>
  </si>
  <si>
    <t>(1) นราธิวาส - อ.สุไหงโกลก ตอน บ.บุโป๊ะแบง - บ.โคกตา</t>
  </si>
  <si>
    <t>3.10 กิจกรรมพัฒนาทางหลวงผ่านย่านชุมชน</t>
  </si>
  <si>
    <t>(1) ค่าพัฒนาทางหลวงผ่านย่านชุมชน</t>
  </si>
  <si>
    <t>(1) ค่าควบคุมงานพัฒนาทางหลวงผ่านย่านชุมชน</t>
  </si>
  <si>
    <t>3.11 กิจกรรมก่อสร้างเพิ่มประสิทธิภาพทางหลวง</t>
  </si>
  <si>
    <t>(1) ค่าก่อสร้างเพิ่มประสิทธิภาพทางหลวง</t>
  </si>
  <si>
    <t>(1) ค่าควบคุมงานก่อสร้างเพิ่มประสิทธิภาพทางหลวง</t>
  </si>
  <si>
    <t>3.12 กิจกรรมก่อสร้างเพิ่มไหล่ทาง</t>
  </si>
  <si>
    <t>(1) ค่าก่อสร้างเพิ่มไหล่ทาง</t>
  </si>
  <si>
    <t>(1) ค่าควบคุมงานก่อสร้างเพิ่มไหล่ทาง</t>
  </si>
  <si>
    <t>3.13 กิจกรรมก่อสร้างทางหลวงพัฒนาพื้นที่ระดับภาค</t>
  </si>
  <si>
    <t>(1) ค่าก่อสร้างทางหลวงพัฒนาพื้นที่ระดับภาค</t>
  </si>
  <si>
    <t>(1) ค่าควบคุมงานก่อสร้างทางหลวงพัฒนาพื้นที่ระดับภาค</t>
  </si>
  <si>
    <t>4. โครงการเพิ่มประสิทธิภาพความปลอดภัยบนทางหลวง</t>
  </si>
  <si>
    <t>4.1 กิจกรรมยกระดับความปลอดภัยบริเวณทางแยกขนาดใหญ่</t>
  </si>
  <si>
    <t>(1) ค่างานยกระดับความปลอดภัยบริเวณทางแยกขนาดใหญ่</t>
  </si>
  <si>
    <t>4.2 กิจกรรมปรับปรุงการแบ่งทิศทางการจราจรเพื่อความปลอดภัย</t>
  </si>
  <si>
    <t>(1) ค่างานปรับปรุงการแบ่งทิศทางการจราจรเพื่อความปลอดภัย</t>
  </si>
  <si>
    <t>4.3 กิจกรรมยกระดับมาตรฐานการป้องกันอันตรายข้างทางหลวง</t>
  </si>
  <si>
    <t>(1) ค่างานยกระดับมาตรฐานการป้องกันอันตรายข้างทางหลวง</t>
  </si>
  <si>
    <t>4.4 กิจกรรมยกระดับความปลอดภัยจุดกลับรถในระดับเดียวกัน</t>
  </si>
  <si>
    <t>(1) ค่างานยกระดับความปลอดภัยจุดกลับรถในระดับเดียวกัน</t>
  </si>
  <si>
    <t>4.5 กิจกรรมปรับปรุงความปลอดภัยบริเวณทางแยกอันตราย</t>
  </si>
  <si>
    <t>(1) ค่างานปรับปรุงความปลอดภัยบริเวณทางแยกอันตราย</t>
  </si>
  <si>
    <t>4.6 กิจกรรมยกระดับมาตรฐานงานป้องกันและแก้ไขการพังทลายเชิงลาดคันทาง</t>
  </si>
  <si>
    <t>(1) ค่างานยกระดับมาตรฐานงานป้องกันและแก้ไขการพังทลายเชิงลาดคันทาง</t>
  </si>
  <si>
    <t>4.7 กิจกรรมนำยางพารามาใช้เพื่อปรับปรุงเพิ่มความปลอดภัยทางถนน</t>
  </si>
  <si>
    <t>(1) ค่างานนำยางพารามาใช้เพื่อปรับปรุงเพิ่มความปลอดภัยทางถนน</t>
  </si>
  <si>
    <t>5. โครงการพัฒนาจุดจอดพักรถและสถานีตรวจสอบน้ำหนัก</t>
  </si>
  <si>
    <t>5.1 กิจกรรมพัฒนาจุดจอดพักรถและสถานีตรวจสอบน้ำหนัก</t>
  </si>
  <si>
    <t>แก้ไขปัญหากรณีไม่มีพื้นที่สำหรับสร้างสถานีตรวจสอบน้ำหนักแบบถาวร พร้อมทั้งลดค่าใช้จ่าย และเวลาในการดำเนินงานในการออกสุ่มตรวจสอบน้ำหนัก (Spot Check) อีกทั้งป้องกันปัญหารถบรรทุกน้ำหนักเกินหลีกเลี่ยงสถานีฯ</t>
  </si>
  <si>
    <t>ลดค่าใช้จ่าย และลดระยะเวลาในการดำเนินงาน ออกสุ่มตรวจสอบน้ำหนัก (Spot Check) และป้องกันการหลบเลี่ยงการเข้าตรวจสอบน้ำหนักในสถานีตรวจสอบน้ำหนักของรถบรรทุก และลดความเสียหายของทางหลวงที่เกิดจากการบรรทุกน้ำหนักเกิน</t>
  </si>
  <si>
    <t>ค่าก่อสร้างอื่น ๆ</t>
  </si>
  <si>
    <t>(1) โครงการก่อสร้างสถานีตรวจสอบน้ำหนักย่อยสำหรับ Spot Check ลำปาง ทางหลวงหมายเลข 1037  ตอน อ.เมือง - อ.แม่เมาะ จ.ลำปาง</t>
  </si>
  <si>
    <t xml:space="preserve">ลำปาง  </t>
  </si>
  <si>
    <t>(2) ค่างานก่อสร้างสถานีตรวจสอบน้ำหนักย่อยสำหรับ Spot Check กำแพงเพชร ทางหลวงหมายเลข 1278  ตอน วังพิกุล – ลานกระบือ จ.กำแพงเพชร</t>
  </si>
  <si>
    <t>(3) ค่างานก่อสร้างสถานีตรวจสอบน้ำหนักย่อยสำหรับ Spot Check เชียงใหม่ ทางหลวงหมายเลข 1260  ตอน  อ.สันทราย - อ.แม่ริม  จ.เชียงใหม่</t>
  </si>
  <si>
    <t xml:space="preserve">เชียงใหม่  </t>
  </si>
  <si>
    <t>(4) ค่างานก่อสร้างสถานีตรวจสอบน้ำหนักย่อยสำหรับ Spot Check ขอนแก่น ทางหลวงหมายเลข 2195 ตอน คอนสาร - หนองหล่ม  จ.ขอนแก่น</t>
  </si>
  <si>
    <t>(5) ค่างานก่อสร้างสถานีตรวจสอบน้ำหนักย่อยสำหรับ Spot Check ขอนแก่น ทางหลวงหมายเลข  2038 ตอน  ภูเวียง-กุดฉิม จ.ขอนแก่น</t>
  </si>
  <si>
    <t>(6) ค่างานก่อสร้างสถานีตรวจสอบน้ำหนักย่อยสำหรับ Spot Check เชียงใหม่ ทางหลวงหมายเลข 121  ตอน อ.สันทราย - อ.แม่ริม จ.เชียงใหม่</t>
  </si>
  <si>
    <t>(7) ค่างานก่อสร้างสถานีตรวจสอบน้ำหนักย่อยสำหรับ Spot Check ขอนแก่น ทางหลวงหมายเลข 2055  ตอน หนองสองห้อง - โคกสะอาด  จ.ขอนแก่น</t>
  </si>
  <si>
    <t>(8) ค่างานก่อสร้างสถานีตรวจสอบน้ำหนักย่อยสำหรับ Spot Check ขอนแก่น ทางหลวงหมายเลข 2133  ตอน ศรีบุญเรือง-ภูเวียง  จ.ขอนแก่น</t>
  </si>
  <si>
    <t>(9) ค่างานก่อสร้างสถานีตรวจสอบน้ำหนักย่อยสำหรับ Spot Check อุบลราชธานี ทางหลวงหมายเลข 2213  ตอน นาส่วง - นาเยีย จ.อุบลราชธานี</t>
  </si>
  <si>
    <t xml:space="preserve">อุบลราชธานี  </t>
  </si>
  <si>
    <t>(10) ค่างานก่อสร้างสถานีตรวจสอบน้ำหนักย่อยสำหรับ Spot Check อุบลราชธานี ทางหลวงหมายเลข 33 ตอน นาคู - ป่าโมก จ.อ่างทอง</t>
  </si>
  <si>
    <t xml:space="preserve">อ่างทอง  </t>
  </si>
  <si>
    <t>(11) ค่างานก่อสร้างสถานีตรวจสอบน้ำหนักย่อยสำหรับ Spot Check ขอนแก่น ทางหลวงหมายเลข 229 ตอน มัญจาคีรี - ห้วยสามหมอ จ.ขอนแก่น</t>
  </si>
  <si>
    <t>(12) ค่าก่อสร้างสถานีตรวจสอบน้ำหนักด่านชายแดนเชียงของ</t>
  </si>
  <si>
    <t xml:space="preserve">เชียงราย  </t>
  </si>
  <si>
    <t>(13) ค่าก่อสร้างสถานีตรวจสอบน้ำหนักด่านชายแดนมุกดาหาร</t>
  </si>
  <si>
    <t xml:space="preserve">มุกดาหาร  </t>
  </si>
  <si>
    <t>(14) ค่าก่อสร้างสถานีตรวจสอบน้ำหนักด่านชายแดนปาดังเปซาร์</t>
  </si>
  <si>
    <t xml:space="preserve">สงขลา  </t>
  </si>
  <si>
    <t>(15) ค่าก่อสร้างสถานีตรวจสอบน้ำหนักชัยนาท ทางหลวงหมายเลข 340 ตอน ปากน้ำ - โรงพยาบาลสรรคบุรี จ.ชัยนาท</t>
  </si>
  <si>
    <t>(16) ค่าก่อสร้างสถานีตรวจสอบน้ำหนักลำปาง ทางหลวงหมายเลข 1035 ตอน วังหม้อพัฒนา - สำเภาทอง  จ. ลำปาง</t>
  </si>
  <si>
    <t>(17) ค่าก่อสร้างสถานีตรวจสอบน้ำหนักสุราษฎร์ธานี ทางหลวงหมายเลข 41 ตอน เกาะมุกข์ - ควนรา  จ.สุราษฎร์ธานี</t>
  </si>
  <si>
    <t xml:space="preserve">สุราษฎร์ธานี  </t>
  </si>
  <si>
    <t>(18) ค่าก่อสร้างสถานีตรวจสอบน้ำหนักสระแก้ว ทางหลวงหมายเลข 33 ตอน พระปรง - โนนจิก จ.สระแก้ว</t>
  </si>
  <si>
    <t xml:space="preserve">สระแก้ว  </t>
  </si>
  <si>
    <t>(19) ค่าก่อสร้างสถานีตรวจสอบน้ำหนักตราด ทางหลวงหมายเลข 3 ตอน แม่น้ำตราด - หาดเล็ก จ. ตราด</t>
  </si>
  <si>
    <t xml:space="preserve">ตราด  </t>
  </si>
  <si>
    <t>(20) ค่าก่อสร้างสถานีตรวจสอบน้ำหนักยโสธร ทางหลวงหมายเลข 2169 ตอน ยโสธร - กุดชุม จ.ยโสธร</t>
  </si>
  <si>
    <t>(21) ค่าก่อสร้างสถานีตรวจสอบน้ำหนักพิษณุโลก ทางหลวงหมายเลข 12 ตอน วังทอง - เข็กน้อย จ. พิษณุโลก</t>
  </si>
  <si>
    <t xml:space="preserve">พิษณุโลก  </t>
  </si>
  <si>
    <t>(22) ค่าก่อสร้างสถานีตรวจสอบน้ำหนักขอนแก่น ทางหลวงหมายเลข 2038 ตอน ห้วยน้ำเงิน - เมืองใหม่ จ.ขอนแก่น</t>
  </si>
  <si>
    <t>(23) ค่างานก่อสร้างสถานีตรวจสอบน้ำหนักลูกข่าย  (Virtual Weigh Station) ทางหลวงหมายเลข 331 ตอน เนินโมก - แปลงยาว จ.ชลบุรี</t>
  </si>
  <si>
    <t xml:space="preserve">ชลบุรี  </t>
  </si>
  <si>
    <t>(24) ค่างานก่อสร้างสถานีตรวจสอบน้ำหนักลูกข่าย  (Virtual Weigh Station) ทางหลวงหมายเลข 4 ตอน ทางหลวงหมายเลข 360 ตอน  แยกเข้าเมืองชุมพร จ.ชุมพร</t>
  </si>
  <si>
    <t xml:space="preserve">ชุมพร  </t>
  </si>
  <si>
    <t>(25) ค่างานก่อสร้างสถานีตรวจสอบน้ำหนักลูกข่าย  (Virtual Weigh Station) ทางหลวงหมายเลข 24 ตอน  หนองกี่ - นารอง จ.บุรีรัมย์</t>
  </si>
  <si>
    <t xml:space="preserve">บุรีรัมย์  </t>
  </si>
  <si>
    <t xml:space="preserve">(26) ค่างานก่อสร้างสถานีตรวจสอบน้ำหนักลูกข่าย  (Virtual Weigh Station)  ทางหลวงหมายเลข 108 ตอน เชียงใหม่ - ปากทางท่าลี่ จ.เชียงใหม่ </t>
  </si>
  <si>
    <t>(27) ค่างานก่อสร้างสถานีตรวจสอบน้ำหนักลูกข่าย   (Virtual Weigh Station) ทางหลวงหมายเลข 12 ตอน สะพานมิตรภาพไทย - พม่า ห้วยแม่ละเมา จ.ตาก</t>
  </si>
  <si>
    <t xml:space="preserve">ตาก  </t>
  </si>
  <si>
    <t>(28) ค่างานก่อสร้างสถานีตรวจสอบน้ำหนักลูกข่าย  (Virtual Weigh Station) ทางหลวงหมายเลข 22 ตอน สูงเนิน - ดอนเชียงบาน จ.สกลนคร</t>
  </si>
  <si>
    <t xml:space="preserve">สกลนคร  </t>
  </si>
  <si>
    <t>(29) ค่างานก่อสร้างสถานีตรวจสอบน้ำหนักลูกข่าย  (Virtual Weigh Station)  ทางหลวงหมายเลข 4 ตอน หนองหมู-ห้วยยาง จ.ประจวบคีรีขันธ์</t>
  </si>
  <si>
    <t xml:space="preserve">ประจวบคีรีขันธ์  </t>
  </si>
  <si>
    <t>(30) ค่างานก่อสร้างสถานีตรวจสอบน้ำหนักลูกข่าย  (Virtual Weigh Station)   ทางหลวงหมายเลข 331 ตอน ห้วยใหญ่ - หนองปรือ จ.ชลบุรี</t>
  </si>
  <si>
    <t xml:space="preserve">(31) ค่างานก่อสร้างสถานีตรวจสอบน้ำหนักลูกข่าย (Virtual Weigh Station)  ทางหลวงหมายเลข 2038 ตอน  กุดฉิม - ห้วยน้ำเงิน จ.ขอนแก่น </t>
  </si>
  <si>
    <t>(32) ค่างานก่อสร้างสถานีตรวจสอบน้ำหนักลูกข่าย  (Virtual Weigh Station)  ทางหลวงหมายเลข 12 ตอน ห้วยสีดา - ปากทางเขื่อนลำปาว จ.กาฬสินธุ์</t>
  </si>
  <si>
    <t>(33) ค่างานก่อสร้างสถานีตรวจสอบน้ำหนักลูกข่าย  (Virtual Weigh Station)  ทางหลวงหมายเลข 4 ตอน อ่าวลึก - กระบี่ จ.กระบี่</t>
  </si>
  <si>
    <t>(34) ค่างานก่อสร้างสถานีตรวจสอบน้ำหนักลูกข่าย  (Virtual Weigh Station)  ทางหลวงหมายเลข 401 ตอน สุราษฎร์ธานี - นครศรีธรรมราช จ.สุราษฎร์ธานี</t>
  </si>
  <si>
    <t>(35) ค่างานก่อสร้างสถานีตรวจสอบน้ำหนักลูกข่าย  (Virtual Weigh Station)  ทางหลวงหมายเลข 2 ตอน พล -  บ้านไผ่ จ.ขอนแก่น</t>
  </si>
  <si>
    <t>(36) ค่างานก่อสร้างสถานีตรวจสอบน้ำหนักลูกข่าย  (Virtual Weigh Station)  ทางหลวงหมายเลข 205 ตอน เทศบาลลำนารายณ์ - ช่องสำราญ จ.ลพบุรี</t>
  </si>
  <si>
    <t xml:space="preserve">ลพบุรี  </t>
  </si>
  <si>
    <t>(37) ค่างานก่อสร้างสถานีตรวจสอบน้ำหนักลูกข่าย  (Virtual Weigh Station) ทางหลวงหมายเลข 21 ตอน ต่อเขต จ.ลพบุรี - เพชรบูรณ์  จ.เพชรบูรณ์</t>
  </si>
  <si>
    <t xml:space="preserve">เพชรบูรณ์  </t>
  </si>
  <si>
    <t>(38) ค่าก่อสร้างสถานีตรวจสอบน้ำหนักชนิด WIM บริเวณสถานีตรวจสอบน้ำหนักคลองหลวง (ขาเข้า) จ.กรุงเทพมหานคร</t>
  </si>
  <si>
    <t>(39) ค่าก่อสร้างสถานีตรวจสอบน้ำหนักชนิด WIM บริเวณสถานีตรวจสอบน้ำหนักระยอง (ขาเข้า) จ.ระยอง</t>
  </si>
  <si>
    <t xml:space="preserve">ระยอง  </t>
  </si>
  <si>
    <t>(40) ค่าก่อสร้างสถานีตรวจสอบน้ำหนักชนิด WIM บริเวณสถานีตรวจสอบน้ำหนักไทรน้อย (ขาเข้า) จ.นนทบุรี</t>
  </si>
  <si>
    <t xml:space="preserve">นนทบุรี  </t>
  </si>
  <si>
    <t>(41) ค่าก่อสร้างสถานีตรวจสอบน้ำหนักชนิด WIM บริเวณสถานีตรวจสอบน้ำหนักลาดบัวหลวง (ขาเข้า)  จ.พระนครศรีอยุธยา</t>
  </si>
  <si>
    <t xml:space="preserve">พระนครศรีอยุธยา  </t>
  </si>
  <si>
    <t>(42) ค่าก่อสร้างสถานีตรวจสอบน้ำหนักชนิด WIM บริเวณสถานีตรวจสอบน้ำหนักบ้านนา (ขาเข้า) จ.นครนายก</t>
  </si>
  <si>
    <t xml:space="preserve">นครนายก  </t>
  </si>
  <si>
    <t>(43) ค่าก่อสร้างสถานีตรวจสอบน้ำหนักชนิด WIM บริเวณสถานีตรวจสอบน้ำหนักประจวบคีรีขันธ์ (ขาเข้า) จ.ประจวบคีรีขันธ์</t>
  </si>
  <si>
    <t>(44) ค่าก่อสร้างสถานีตรวจสอบน้ำหนักชนิด WIM บริเวณสถานีตรวจสอบน้ำหนักกระบี่ (ขาเข้า) จ.กระบี่</t>
  </si>
  <si>
    <t>(45) ค่าก่อสร้างสถานีตรวจสอบน้ำหนักชนิด WIM บริเวณสถานีตรวจสอบน้ำหนักวังน้ำเขียว (ขาเช้า) จ.นครราชสีมา</t>
  </si>
  <si>
    <t xml:space="preserve">นครราชสีมา  </t>
  </si>
  <si>
    <t>(46) ค่าก่อสร้างสถานีตรวจสอบน้ำหนักชนิด WIM บริเวณสถานีตรวจสอบน้ำหนักหนองหาน (ขาออก) จ.อุดรธานี</t>
  </si>
  <si>
    <t xml:space="preserve">อุดรธานี  </t>
  </si>
  <si>
    <t>(47) ค่าก่อสร้างสถานีตรวจสอบน้ำหนักชนิด WIM บริเวณสถานีตรวจสอบน้ำหนักทุ่งสง (ขาออก) จ.นครศรีธรรมราช</t>
  </si>
  <si>
    <t xml:space="preserve">นครศรีธรรมราช  </t>
  </si>
  <si>
    <t>(48) ค่าก่อสร้างสถานีตรวจสอบน้ำหนักชนิด WIM บริเวณสถานีตรวจสอบน้ำหนักพิษณุโลก (ขาเข้า) จ.พิษณุโลก</t>
  </si>
  <si>
    <t>(49) ค่าก่อสร้างสถานีตรวจสอบน้ำหนักชนิด WIM บริเวณสถานีตรวจสอบน้ำหนักหนองเรือ (ขาเข้า) จ.ขอนแก่น</t>
  </si>
  <si>
    <t>(50) ค่าก่อสร้างสถานีตรวจสอบน้ำหนักย่อยและจุด Check Point บนทางหลวงหมายเลข 309 ตอน บางเสด็จ - แยกที่ดิน จ.อ่างทอง</t>
  </si>
  <si>
    <t>(51) ค่าก่อสร้างสถานีตรวจสอบน้ำหนักย่อยและจุด Check Point บนทางหลวงหมายเลข 3126 ตอน พลูตาหลวง - แสมสาร จ.ชลบุรี</t>
  </si>
  <si>
    <t xml:space="preserve">(52) ค่าก่อสร้างสถานีตรวจสอบน้ำหนักย่อยและจุด Check Point บนทางหลวงหมายเลข 21 ตอน สะพานพุแค - แยกมะนาวหวาน จ.ลพบุรี </t>
  </si>
  <si>
    <t>(53) ค่าก่อสร้างสถานีตรวจสอบน้ำหนักย่อยและจุด Check Point บนทางหลวงหมายเลข 24 ตอน สี่แยกโชคชัย - หนองมัน จ.นครราชสีมา</t>
  </si>
  <si>
    <t>(54) ค่าก่อสร้างสถานีตรวจสอบน้ำหนักย่อยและจุด Check Point บนทางหลวงหมายเลข 3022 ตอน พระพุทธบาท - ท่าเรือ จ.สระบุรี</t>
  </si>
  <si>
    <t xml:space="preserve">สระบุรี  </t>
  </si>
  <si>
    <t xml:space="preserve">(55) ค่าก่อสร้างสถานีตรวจสอบน้ำหนักย่อยและจุด Check Point บนทางหลวงหมายเลข 2285 ตอน ประทาย - ชุมพวง จ.นครราชสีมา </t>
  </si>
  <si>
    <t>(56) ค่าก่อสร้างสถานีตรวจสอบน้ำหนักย่อยและจุด Check Point บนทางหลวงหมายเลข 4023 ตอน เมืองภูเก็ต - แหลมพันวา จ.ภูเก็ต</t>
  </si>
  <si>
    <t xml:space="preserve">ภูเก็ต  </t>
  </si>
  <si>
    <t>(57) ค่าก่อสร้างสถานีตรวจสอบน้ำหนักย่อยและจุด Check Point บนทางหลวงหมายเลข 408 ตอน สทิงพระ - เกาะยอ จ.สงขลา</t>
  </si>
  <si>
    <t>(58) ค่าก่อสร้างสถานีตรวจสอบน้ำหนักย่อยและจุด Check Point บนทางหลวงหมายเลข 1020 ตอน ชมภู - เชียงของ จ.เชียงราย</t>
  </si>
  <si>
    <t>(59) ค่าก่อสร้างสถานีตรวจสอบน้ำหนักย่อยและจุด Check Point บนทางหลวงหมายเลข 212 ตอน ห้วยก้านเหลือง - ดงบัง จ.บึงกาฬ</t>
  </si>
  <si>
    <t xml:space="preserve">บึงกาฬ  </t>
  </si>
  <si>
    <t>(60) ค่าก่อสร้างสถานีตรวจสอบน้ำหนักย่อยและจุด Check Point บนทางหลวงหมายเลข 4 ตอน กระบุรี - หงาว จ.ระนอง</t>
  </si>
  <si>
    <t xml:space="preserve">ระนอง  </t>
  </si>
  <si>
    <t>ค่าปรับปรุงสิ่งก่อสร้างอื่น</t>
  </si>
  <si>
    <t>(1) ค่าปรับปรุงรักษาศูนย์ควบคุมเครือข่ายส่วนกลาง จ.กรุงเทพมหานคร</t>
  </si>
  <si>
    <t>ก</t>
  </si>
  <si>
    <t xml:space="preserve">(2) ค่างานปรับปรุงและเพิ่มศักยภาพของสถานีตรวจสอบน้ำหนักประจวบคีรีขันธ์ (ขาเข้า)  จ.ประจวบคีรีขันธ์ </t>
  </si>
  <si>
    <t>65</t>
  </si>
  <si>
    <t>(1) ค่าก่อสร้างจุดจอดพักรถบรรทุก (Truck rest area) พร้อมปรับปรุงสถานีตรวจสอบน้ำหนักท่าแซะ (ขาออก) จ.ชุมพร 1 แห่ง</t>
  </si>
  <si>
    <t>63-65</t>
  </si>
  <si>
    <t>(2) ค่าก่อสร้างจุดจอดพักรถบรรทุก (Truck rest area) พร้อมปรับปรุงสถานีตรวจสอบน้ำหนักอุบลราชธานี (ขาออก) จ.อุบลราชธานี 1 แห่ง</t>
  </si>
  <si>
    <t>(3) ค่าก่อสร้างจุดจอดพักรถบรรทุก (Truck rest area) พร้อมสถานีตรวจสอบน้ำหนักอุดรธานี ทางหลวงหมายเลข 2 ตอน น้ำฆ้อง – อุดรธานี จ.อุดรธานี  1 แห่ง</t>
  </si>
  <si>
    <t>(4) ค่าก่อสร้างจุดจอดพักรถบรรทุก (Truck rest area) พร้อมสถานีตรวจสอบน้ำหนักเพชรบูรณ์ ทางหลวงหมายเลข 12 ตอน แยกอนุสาวรีย์พ่อขุนผาเมือง – น้ำดุก จ.เพชรบูรณ์ 1 แห่ง</t>
  </si>
  <si>
    <t>(5) ค่าก่อสร้างจุดจอดพักรถบรรทุก (Truck rest area) พร้อมสถานีตรวจสอบน้ำหนักกำแพงเพชร (ขาเข้า) ทางหลวงหมายเลข 1 ตอน ปากดง – นครชุม จ.กำแพงเพชร 1 แห่ง</t>
  </si>
  <si>
    <t>(6) ค่าก่อสร้างจุดจอดพักรถบรรทุก (Truck rest area) พร้อมสถานีตรวจสอบน้ำหนักกำแพงเพชร (ขาออก) ทางหลวงหมายเลข 1 ตอน ปากดง – นครชุม จ.กำแพงเพชร 1 แห่ง</t>
  </si>
  <si>
    <t>(7) ค่าก่อสร้างจุดจอดพักรถบรรทุก (Truck rest area) พร้อมสถานีตรวจสอบน้ำหนักอุบลราชธานี ทางหลวงหมายเลข 217 ตอน พิบูลมังสาหาร – ช่องเม็ก จ.อุบลราชธานี 1 แห่ง</t>
  </si>
  <si>
    <t>(8) ค่าก่อสร้างจุดจอดพักรถบรรทุก (Truck rest area) พร้อมสถานีตรวจสอบน้ำหนักศรีสะเกษ ทางหลวงหมายเลข 24 ตอน ขุขันธ์ - กันทรลักษ์ จ.ศรีสะเกษ 1 แห่ง</t>
  </si>
  <si>
    <t xml:space="preserve">ศรีสะเกษ  </t>
  </si>
  <si>
    <t>(9) ค่าก่อสร้างจุดจอดพักรถบรรทุก (Truck rest area) พร้อมสถานีตรวจสอบน้ำหนักปราจีนบุรี ทางหลวงหมายเลข 304 ตอน กบินทร์บุรี – นครราชสีมา จ.ปราจีนบุรี 1 แห่ง</t>
  </si>
  <si>
    <t xml:space="preserve">ปราจีนบุรี  </t>
  </si>
  <si>
    <t>(10) ค่าก่อสร้างจุดจอดพักรถบรรทุก (Truck rest area) พร้อมสถานีตรวจสอบน้ำหนักมุกดาหาร ทางหลวงหมายเลข 12 ตอน คำพอก – มุกดาหาร จ.มุกดาหาร 1 แห่ง</t>
  </si>
  <si>
    <t>(11) ค่าก่อสร้างจุดจอดพักรถบรรทุก (Truck rest area) พร้อมสถานีตรวจสอบน้ำหนักพังงา ทางหลวงหมายเลข 4 ตอน อ่าวเคย – บางนายสี จ.พังงา 1 แห่ง</t>
  </si>
  <si>
    <t xml:space="preserve">พังงา  </t>
  </si>
  <si>
    <t>(12) ค่าก่อสร้างสถานีตรวจสอบน้ำหนักเลย พร้อมทั้งจุดจอดพักรถบรรทุก (Truck rest area) ทางหลวงหมายเลข 201 ตอน อ.วังสะพุง จ.เลย 1 แห่ง</t>
  </si>
  <si>
    <t xml:space="preserve">เลย  </t>
  </si>
  <si>
    <t>(13) ค่าก่อสร้างจุดจอดพักรถบรรทุก (Truck rest area) และเพิ่มศักยภาพของสถานีตรวจสอบน้ำหนักมหาสารคาม ทางหลวงหมายเลข 23 ตอน จุดสุดทางเลี่ยงเมืองบ้านไผ่ จ.มหาสารคาม 1 แห่ง</t>
  </si>
  <si>
    <t xml:space="preserve">มหาสารคาม  </t>
  </si>
  <si>
    <t>(14) ค่าก่อสร้างจุดจอดพักรถบรรทุก (Truck rest area) พร้อมสถานีตรวจสอบน้ำหนักตรัง ทางหลวงหมายเลข 4 ตอน คลองท่อม - นาวง จ.ตรัง 1 แห่ง</t>
  </si>
  <si>
    <t>64-66</t>
  </si>
  <si>
    <t xml:space="preserve">ตรัง  </t>
  </si>
  <si>
    <t>(15) ค่าก่อสร้างจุดจอดพักรถบรรทุก (Truck rest area) พร้อมสถานีตรวจสอบน้ำหนักพะเยา ทางหลวงหมายเลข 1 ตอน แยกประตูชัย - พาน จ.พะเยา 1 แห่ง</t>
  </si>
  <si>
    <t xml:space="preserve">พะเยา  </t>
  </si>
  <si>
    <t>(16) ค่าก่อสร้างจุดจอดพักรถบรรทุก (Truck rest area) พร้อมสถานีตรวจสอบน้ำหนักกาฬสินธุ์ ทางหลวงหมายเลข 12 ตอน ห้วยสีดา - ปากทางเขื่อนลำปาว จ.กาฬสินธุ์ 1 แห่ง</t>
  </si>
  <si>
    <t>(17) ค่าก่อสร้างจุดจอดพักรถบรรทุก (Truck rest area) พร้อมสถานีตรวจสอบน้ำหนักแพร่ ทางหลวงหมายเลข 103 ตอน ร้องกวาง - แม่ยางฮ่อ จ.แพร่ 1 แห่ง</t>
  </si>
  <si>
    <t xml:space="preserve">แพร่  </t>
  </si>
  <si>
    <t>(18) ค่าก่อสร้างสถานีตรวจสอบน้ำหนักลำปาง พร้อมทั้งจุดจอดพักรถบรรทุก (Truck rest area) ทางหลวงหมายเลข 1 ตอน บ้านหวด - แม่กา จ.ลำปาง 1 แห่ง</t>
  </si>
  <si>
    <t>(19) ค่าก่อสร้างสถานีตรวจสอบน้ำหนักน่าน พร้อมทั้งจุดจอดพักรถบรรทุก (Truck rest area) ทางหลวงหมายเลข 101 ตอน สวนป่า - สะพานพญาวัด จ.น่าน 1 แห่ง</t>
  </si>
  <si>
    <t xml:space="preserve">น่าน  </t>
  </si>
  <si>
    <t>(1) โครงการก่อสร้างจุดจอดพักรถบรรทุก (Truck rest area) พร้อมสถานีตรวจสอบน้ำหนักลำปาง ทางหลวงหมายเลข 1 ตอน สบปราบ - เกาะคา จ.ลำปาง</t>
  </si>
  <si>
    <t>65-67</t>
  </si>
  <si>
    <t>(2) โครงการก่อสร้างจุดจอดพักรถบรรทุก (Truck rest area) พร้อมสถานีตรวจสอบน้ำหนักหนองบัว ทางหลวงหมายเลข 11 ตอน ตากฟ้า - ไดตาล จ.นครสวรรค์</t>
  </si>
  <si>
    <t xml:space="preserve">นครสวรรค์  </t>
  </si>
  <si>
    <t>(3) โครงการก่อสร้างจุดจอดพักรถบรรทุก (Truck rest area) พร้อมสถานีตรวจสอบน้ำหนักอุตรดิตถ์ ทางหลวงหมายเลข 11 ตอน นาอิน - ชัยมงคล จ.อุตรดิตถ์</t>
  </si>
  <si>
    <t xml:space="preserve">อุตรดิตถ์  </t>
  </si>
  <si>
    <t xml:space="preserve">(4) โครงการก่อสร้างจุดจอดพักรถบรรทุก (Truck rest area) พร้อมสถานีตรวจสอบน้ำหนักสงขลา ทางหลวงหมายเลข 4 ตอน พรุพ้อ - เนินพิชัย จ.สงขลา </t>
  </si>
  <si>
    <t>(5) โครงการก่อสร้างจุดจอดพักรถบรรทุก (Truck rest area) พร้อมสถานีตรวจสอบน้ำหนักอำนาจเจริญ ทางหลวงหมายเลข 202 ตอน สะพานคลองลำเซ - ปทุมราชวงศา จ.อำนาจเจริญ</t>
  </si>
  <si>
    <t xml:space="preserve">อำนาจเจริญ  </t>
  </si>
  <si>
    <t>(6) โครงการก่อสร้างจุดจอดพักรถบรรทุก (Truck rest area) พร้อมสถานีตรวจสอบน้ำหนักชัยภูมิ ทางหลวงหมายเลข 201 ตอน หนองบัวโคก - บ้านลี่ จ.ชัยภูมิ</t>
  </si>
  <si>
    <t xml:space="preserve">ชัยภูมิ  </t>
  </si>
  <si>
    <t>(7) โครงการก่อสร้างสถานีตรวจสอบน้ำหนักพิจิตร พร้อมจุดจอดพักรถบรรทุก (Truck rest area) ทางหลวงหมายเลข 117 ตอน คลองพลังด้านใต้ - เนินสว่าง จ.พิจิตร</t>
  </si>
  <si>
    <t xml:space="preserve">พิจิตร  </t>
  </si>
  <si>
    <t>(8) โครงการก่อสร้างจุดจอดพักรถบรรทุก (Truck rest area) พร้อมปรับปรุงและเพิ่มศักยภาพของสถานีตรวจสอบน้ำหนักร้องกวาง (ขาเข้า) จ.แพร่</t>
  </si>
  <si>
    <t xml:space="preserve">(9) โครงการก่อสร้างจุดจอดพักรถบรรทุก (Truck rest area) พร้อมปรับปรุงและเพิ่มศักยภาพของสถานีตรวจสอบน้ำหนักวิเชียรบุรี (ขาเข้า) จ.เพชรบูรณ์ </t>
  </si>
  <si>
    <t>(10) โครงการก่อสร้างจุดจอดพักรถบรรทุก (Truck rest area) พร้อมปรับปรุงและเพิ่มศักยภาพของสถานีตรวจสอบน้ำหนักหนองคาย (ขาเข้า) จ.หนองคาย</t>
  </si>
  <si>
    <t xml:space="preserve">หนองคาย  </t>
  </si>
  <si>
    <t>5.2 กิจกรรมก่อสร้างจุดพักรถเพื่อยกมาตรฐานงานทาง</t>
  </si>
  <si>
    <t xml:space="preserve">1. เพื่อจัดให้มีจุดพักริมทางให้ผู้ขับรถได้หยุดพักตามที่กฎหมายกำหนด
2. เพื่อลดปัญหาการจอดรถบนไหล่ทาง ที่อาจทำให้เกิดอุบัติเหตุทั้งต่อผู้จอด และผู้ใช้ทางที่สัญจรอยู่
3. เพื่อจัดให้มีที่บริการที่พักริมทางเฉพาะสำหรับรถขนาดใหญ่ ที่มีบริการพื้นฐานที่จำเป็น และมีระบบรักษาความปลอดภัยเมื่อผู้ใช้ทางจอดพัก
</t>
  </si>
  <si>
    <t>1. ลดปัญหาการจอดรถบนไหล่ทาง ที่อาจทำให้เกิดอุบัติเหตุ 2. สนับสนุนการเดินทาง และเชื่อมต่อการขนส่งในรูปแบบต่างๆ3. ยกระดับคุณภาพชีวิตให้กับประชาชนผู้ใช้ทาง อำนวยความสะดวก และความปลอดภัยของโครงข่ายถนนต่อการเดินทาง และการขนส่งทางถนนให้มีประสิทธิภาพ</t>
  </si>
  <si>
    <t>ค่าก่อสร้างอื่นๆ</t>
  </si>
  <si>
    <t>(1) ค่าก่อสร้างจุดพักรถเพื่อยกมาตรฐานงานทาง</t>
  </si>
  <si>
    <t>6. โครงการก่อสร้างทางยกระดับบนทางหลวงหมายเลข 35 สายธนบุรี - ปากท่อ (ถนนพระราม 2)</t>
  </si>
  <si>
    <t>ก่อสร้างทางยกระดับรูปแบบทางหลวงพิเศษระหว่างเมือง(Motorway) บนทางหลวงหมายเลข 35  สาย ธนบุรี – ปากท่อ  ระยะทางรวมประมาณ  74 กิโลเมตร  เป็นโครงการที่จะช่วยแบ่งเบาความหนาแน่นของทางหลวงหมายเลข 35 (ถนนพระราม 2) และเป็นโครงข่ายทางหลวงพิเศษระหว่างเมืองสายสำคัญในการเชื่อมต่อ ทางหลวงพิเศษระหว่างเมืองหมายเลข 9 (วงแหวนตะวันตก) กับทางหลวงพิเศษระหว่างเมืองหมายเลข 8 นครปฐม – ชะอำ ในการเดินทางสู่ภาคใต้ของประเทศ รวมทั้งเสริมสร้างความมั่นคงของโครงข่ายการคมนาคมขนส่ง รองรับเหตุภัยพิบัติของประเทศ  เพิ่มศักยภาพด้านการแข่งขันของประเทศ</t>
  </si>
  <si>
    <t xml:space="preserve">ประชาชนได้รับประโยชน์จากระบบโครงสร้างพื้นฐานด้านคมนาคมและโลจิสติกส์ของประเทศและมีขีดความสามารถในการแข่งขันที่ครอบคลุมและสอดรับกันทั้งทางบก ทางน้ำ ทางอากาศ และทางราง ตามแผนที่กำหนด ตลอดจน ต้นทุนค่าใช้จ่ายด้านโลจิสติกส์ของประเทศไทยลดลงและแข่งขันได้กับประทศที่พัฒนาแล้วด้านโลจิสติกส์ ลดความเหลื่อมล้ำ ทั้งทางด้านรายได้และค่าใช้จ่าย ส่งเสริมให้ประชาชนมีคุณภาพชีวิตที่มีความปลอดภัยในการเดินทาง ซึ่งนำไปสู่การพัฒนาประเทศอย่างยั่งยืน </t>
  </si>
  <si>
    <t>6.1 กิจกรรมก่อสร้างทางยกระดับบนทางหลวงหมายเลข 35 สายธนบุรี - ปากท่อ (ถนนพระราม 2)</t>
  </si>
  <si>
    <t>(1) ค่าควบคุมงานในการก่อสร้างทางยกระดับบนทางหลวงหมายเลข 35 สายธนบุรี - ปากท่อ (ถนนพระราม 2)</t>
  </si>
  <si>
    <t>(1) ทางยกระดับบนทางหลวงหมายเลข 35 สายธนบุรี - ปากท่อ (ถนนพระราม 2) ช่วง ทางแยกต่างระดับบางขุนเทียน - เอกชัย ตอน  1</t>
  </si>
  <si>
    <t>(2) ทางยกระดับบนทางหลวงหมายเลข 35 สายธนบุรี - ปากท่อ (ถนนพระราม 2) ช่วง ทางแยกต่างระดับบางขุนเทียน - เอกชัย ตอน  2</t>
  </si>
  <si>
    <t>(3) ทางยกระดับบนทางหลวงหมายเลข 35 สายธนบุรี - ปากท่อ (ถนนพระราม 2) ช่วง ทางแยกต่างระดับบางขุนเทียน - เอกชัย ตอน 3</t>
  </si>
  <si>
    <t>Impact ต่อ สังคม เศรษฐกิจ ประชาชน
อย่างไร</t>
  </si>
  <si>
    <t>ยุทธศาสตร์ชาติ/แผนฯ 13/แผนปฏิรูปประเทศ/แผนแม่บทภายใต้ยุทธศาสตร์ชาติ/นโยบายรัฐบาล/มติ ครม. (ระบุวันที่) /อื่นๆ</t>
  </si>
  <si>
    <t>ปี 2568</t>
  </si>
  <si>
    <t xml:space="preserve">ปี 2569 </t>
  </si>
  <si>
    <t>จบโครงการ</t>
  </si>
  <si>
    <t>ถึง</t>
  </si>
  <si>
    <t xml:space="preserve">หมายเหตุ : 1. ใช้ตัวอักษร TH SarabanPSK ขนาด 12
               2. รวมผลลัพธ์สุทธิรวมไว้ด้านบน ตามแบบฟอร์ม **(ห้ามรวมลงด้านล่าง)
               3. ใส่ข้อมูลให้ชัดเจนว่า เป็นงบปีเดียว /งบผูกพันฯ หรือเงินนอกงบประมาณ (ตามตัวอย่าง) 
               4. ไฮไลท์สี ชื่อโครงการ /งบปีเดียว /งบผูกพันฯ /เงินนอกงบประมาณ ให้ชัดเจน ในแต่ละส่วนสำคัญ
               5.  ตั้งค่า Page Layout  / ความกว้าง 1 หน้า / Scale ต้องไม่ต่ำกว่า 60%
</t>
  </si>
  <si>
    <t>งบประมาณรายจ่ายประจำปีงบประมาณ พ.ศ.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</si>
</sst>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87" formatCode="_(* #,##0.00_);_(* \(#,##0.00\);_(* &quot;-&quot;??_);_(@_)"/>
    <numFmt numFmtId="188" formatCode="_(* #,##0.0000_);_(* \(#,##0.0000\);_(* &quot;-&quot;??_);_(@_)"/>
    <numFmt numFmtId="189" formatCode="_(* #,##0.000_);_(* \(#,##0.000\);_(* &quot;-&quot;??_);_(@_)"/>
    <numFmt numFmtId="190" formatCode="_-* #,##0.0000_-;\-* #,##0.0000_-;_-* &quot;-&quot;??_-;_-@_-"/>
    <numFmt numFmtId="191" formatCode="_-* #,##0.0000_-;\-* #,##0.0000_-;_-* &quot;-&quot;????_-;_-@_-"/>
    <numFmt numFmtId="192" formatCode="_-* #,##0_-;\-* #,##0_-;_-* &quot;-&quot;??_-;_-@_-"/>
  </numFmts>
  <fonts count="27" x14ac:knownFonts="1">
    <font>
      <sz val="11"/>
      <color theme="1"/>
      <name val="Tahoma"/>
      <family val="2"/>
      <charset val="222"/>
      <scheme val="minor"/>
    </font>
    <font>
      <b/>
      <sz val="18"/>
      <name val="TH SarabunPSK"/>
      <family val="2"/>
    </font>
    <font>
      <sz val="16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b/>
      <sz val="16"/>
      <name val="TH SarabunPSK"/>
      <family val="2"/>
    </font>
    <font>
      <sz val="15"/>
      <color theme="1"/>
      <name val="TH SarabunPSK"/>
      <family val="2"/>
    </font>
    <font>
      <b/>
      <sz val="12"/>
      <color theme="1"/>
      <name val="TH SarabunPSK"/>
      <family val="2"/>
    </font>
    <font>
      <sz val="10"/>
      <name val="Arial"/>
      <family val="2"/>
    </font>
    <font>
      <b/>
      <sz val="10"/>
      <name val="TH SarabunPSK"/>
      <family val="2"/>
    </font>
    <font>
      <sz val="14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b/>
      <sz val="14"/>
      <color theme="1"/>
      <name val="Tahoma"/>
      <family val="2"/>
      <charset val="222"/>
      <scheme val="minor"/>
    </font>
    <font>
      <b/>
      <sz val="12"/>
      <color rgb="FFFF0000"/>
      <name val="TH SarabunPSK"/>
      <family val="2"/>
    </font>
    <font>
      <sz val="11"/>
      <name val="TH SarabunPSK"/>
      <family val="2"/>
    </font>
    <font>
      <sz val="11"/>
      <color theme="1"/>
      <name val="TH SarabunPSK"/>
      <family val="2"/>
    </font>
    <font>
      <b/>
      <sz val="11"/>
      <color rgb="FFFF0000"/>
      <name val="TH SarabunPSK"/>
      <family val="2"/>
    </font>
    <font>
      <b/>
      <sz val="14"/>
      <color rgb="FFFF0000"/>
      <name val="TH SarabunPSK"/>
      <family val="2"/>
    </font>
    <font>
      <b/>
      <sz val="11"/>
      <name val="TH SarabunPSK"/>
      <family val="2"/>
    </font>
    <font>
      <b/>
      <sz val="11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0"/>
      <name val="TH SarabunPSK"/>
      <family val="2"/>
    </font>
    <font>
      <sz val="12"/>
      <color rgb="FFFF0000"/>
      <name val="TH SarabunPSK"/>
      <family val="2"/>
    </font>
    <font>
      <sz val="10"/>
      <color rgb="FFFF0000"/>
      <name val="TH SarabunPSK"/>
      <family val="2"/>
    </font>
    <font>
      <sz val="16"/>
      <name val="Angsana New"/>
      <family val="1"/>
    </font>
    <font>
      <b/>
      <sz val="18"/>
      <color theme="1"/>
      <name val="TH SarabunPSK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9" fillId="0" borderId="0"/>
    <xf numFmtId="0" fontId="9" fillId="0" borderId="0"/>
    <xf numFmtId="187" fontId="21" fillId="0" borderId="0" applyFont="0" applyFill="0" applyBorder="0" applyAlignment="0" applyProtection="0"/>
    <xf numFmtId="190" fontId="25" fillId="0" borderId="0" applyFont="0" applyFill="0" applyBorder="0" applyAlignment="0" applyProtection="0"/>
  </cellStyleXfs>
  <cellXfs count="322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right"/>
    </xf>
    <xf numFmtId="0" fontId="5" fillId="0" borderId="7" xfId="0" applyFont="1" applyBorder="1" applyAlignment="1">
      <alignment horizontal="center"/>
    </xf>
    <xf numFmtId="0" fontId="3" fillId="2" borderId="5" xfId="0" applyFont="1" applyFill="1" applyBorder="1"/>
    <xf numFmtId="0" fontId="3" fillId="0" borderId="5" xfId="0" applyFont="1" applyBorder="1"/>
    <xf numFmtId="0" fontId="3" fillId="0" borderId="7" xfId="0" applyFont="1" applyBorder="1"/>
    <xf numFmtId="0" fontId="3" fillId="0" borderId="0" xfId="0" applyFont="1" applyBorder="1"/>
    <xf numFmtId="0" fontId="2" fillId="0" borderId="0" xfId="0" applyFont="1" applyAlignment="1">
      <alignment horizontal="left"/>
    </xf>
    <xf numFmtId="0" fontId="7" fillId="0" borderId="0" xfId="0" applyFont="1" applyAlignment="1">
      <alignment horizontal="justify"/>
    </xf>
    <xf numFmtId="0" fontId="5" fillId="0" borderId="1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0" fontId="5" fillId="0" borderId="5" xfId="0" quotePrefix="1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7" xfId="0" quotePrefix="1" applyFont="1" applyBorder="1" applyAlignment="1">
      <alignment horizontal="center" vertical="top"/>
    </xf>
    <xf numFmtId="0" fontId="5" fillId="0" borderId="7" xfId="0" applyFont="1" applyBorder="1" applyAlignment="1">
      <alignment vertical="top"/>
    </xf>
    <xf numFmtId="0" fontId="5" fillId="0" borderId="1" xfId="0" applyFont="1" applyBorder="1" applyAlignment="1">
      <alignment horizontal="center" vertical="center"/>
    </xf>
    <xf numFmtId="0" fontId="5" fillId="2" borderId="6" xfId="0" applyFont="1" applyFill="1" applyBorder="1"/>
    <xf numFmtId="0" fontId="3" fillId="2" borderId="6" xfId="0" applyFont="1" applyFill="1" applyBorder="1"/>
    <xf numFmtId="0" fontId="3" fillId="0" borderId="6" xfId="0" applyFont="1" applyBorder="1"/>
    <xf numFmtId="0" fontId="3" fillId="0" borderId="8" xfId="0" applyFont="1" applyBorder="1"/>
    <xf numFmtId="0" fontId="0" fillId="0" borderId="5" xfId="0" applyBorder="1"/>
    <xf numFmtId="0" fontId="0" fillId="0" borderId="7" xfId="0" applyBorder="1"/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0" fillId="0" borderId="1" xfId="0" applyBorder="1"/>
    <xf numFmtId="0" fontId="5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top"/>
    </xf>
    <xf numFmtId="0" fontId="5" fillId="0" borderId="6" xfId="0" applyFont="1" applyBorder="1"/>
    <xf numFmtId="0" fontId="11" fillId="0" borderId="0" xfId="0" applyFont="1"/>
    <xf numFmtId="0" fontId="12" fillId="0" borderId="0" xfId="0" applyFont="1" applyBorder="1"/>
    <xf numFmtId="0" fontId="13" fillId="0" borderId="0" xfId="0" applyFont="1" applyBorder="1"/>
    <xf numFmtId="0" fontId="6" fillId="0" borderId="0" xfId="0" applyFont="1" applyAlignment="1">
      <alignment horizontal="left"/>
    </xf>
    <xf numFmtId="0" fontId="6" fillId="0" borderId="0" xfId="0" applyFont="1" applyAlignment="1"/>
    <xf numFmtId="0" fontId="0" fillId="0" borderId="8" xfId="0" applyBorder="1"/>
    <xf numFmtId="0" fontId="5" fillId="0" borderId="0" xfId="0" applyFont="1" applyAlignment="1">
      <alignment horizontal="center"/>
    </xf>
    <xf numFmtId="0" fontId="10" fillId="0" borderId="6" xfId="0" applyFont="1" applyFill="1" applyBorder="1"/>
    <xf numFmtId="0" fontId="10" fillId="0" borderId="12" xfId="0" applyFont="1" applyFill="1" applyBorder="1" applyAlignment="1">
      <alignment horizontal="left" vertical="top" wrapText="1"/>
    </xf>
    <xf numFmtId="0" fontId="15" fillId="2" borderId="9" xfId="0" applyFont="1" applyFill="1" applyBorder="1" applyAlignment="1">
      <alignment vertical="top"/>
    </xf>
    <xf numFmtId="0" fontId="15" fillId="2" borderId="9" xfId="0" applyFont="1" applyFill="1" applyBorder="1" applyAlignment="1">
      <alignment horizontal="left" vertical="top"/>
    </xf>
    <xf numFmtId="0" fontId="3" fillId="2" borderId="9" xfId="0" applyFont="1" applyFill="1" applyBorder="1"/>
    <xf numFmtId="0" fontId="3" fillId="0" borderId="9" xfId="0" applyFont="1" applyBorder="1"/>
    <xf numFmtId="0" fontId="3" fillId="0" borderId="10" xfId="0" applyFont="1" applyBorder="1"/>
    <xf numFmtId="0" fontId="0" fillId="0" borderId="6" xfId="0" applyBorder="1"/>
    <xf numFmtId="0" fontId="5" fillId="2" borderId="4" xfId="0" applyFont="1" applyFill="1" applyBorder="1"/>
    <xf numFmtId="0" fontId="5" fillId="2" borderId="15" xfId="0" applyFont="1" applyFill="1" applyBorder="1"/>
    <xf numFmtId="0" fontId="3" fillId="2" borderId="4" xfId="0" applyFont="1" applyFill="1" applyBorder="1"/>
    <xf numFmtId="0" fontId="3" fillId="2" borderId="15" xfId="0" applyFont="1" applyFill="1" applyBorder="1"/>
    <xf numFmtId="0" fontId="12" fillId="0" borderId="15" xfId="0" applyFont="1" applyBorder="1" applyAlignment="1">
      <alignment vertical="top"/>
    </xf>
    <xf numFmtId="0" fontId="12" fillId="0" borderId="5" xfId="0" applyFont="1" applyBorder="1" applyAlignment="1">
      <alignment vertical="top"/>
    </xf>
    <xf numFmtId="0" fontId="5" fillId="2" borderId="6" xfId="0" applyFont="1" applyFill="1" applyBorder="1" applyAlignment="1">
      <alignment vertical="top"/>
    </xf>
    <xf numFmtId="0" fontId="12" fillId="0" borderId="1" xfId="0" applyFont="1" applyBorder="1" applyAlignment="1">
      <alignment vertical="top" wrapText="1"/>
    </xf>
    <xf numFmtId="0" fontId="5" fillId="3" borderId="15" xfId="0" applyFont="1" applyFill="1" applyBorder="1"/>
    <xf numFmtId="0" fontId="3" fillId="3" borderId="15" xfId="0" applyFont="1" applyFill="1" applyBorder="1"/>
    <xf numFmtId="0" fontId="5" fillId="3" borderId="4" xfId="0" applyFont="1" applyFill="1" applyBorder="1"/>
    <xf numFmtId="0" fontId="3" fillId="3" borderId="4" xfId="0" applyFont="1" applyFill="1" applyBorder="1"/>
    <xf numFmtId="0" fontId="5" fillId="2" borderId="6" xfId="0" applyFont="1" applyFill="1" applyBorder="1" applyAlignment="1"/>
    <xf numFmtId="0" fontId="19" fillId="0" borderId="5" xfId="0" applyFont="1" applyFill="1" applyBorder="1"/>
    <xf numFmtId="0" fontId="19" fillId="0" borderId="1" xfId="0" applyFont="1" applyFill="1" applyBorder="1" applyAlignment="1">
      <alignment horizontal="center"/>
    </xf>
    <xf numFmtId="0" fontId="19" fillId="2" borderId="5" xfId="0" applyFont="1" applyFill="1" applyBorder="1" applyAlignment="1">
      <alignment vertical="top" wrapText="1"/>
    </xf>
    <xf numFmtId="0" fontId="19" fillId="0" borderId="7" xfId="0" applyFont="1" applyFill="1" applyBorder="1" applyAlignment="1">
      <alignment horizontal="center" vertical="top"/>
    </xf>
    <xf numFmtId="0" fontId="18" fillId="0" borderId="5" xfId="0" applyFont="1" applyBorder="1" applyAlignment="1">
      <alignment vertical="top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top" wrapText="1"/>
    </xf>
    <xf numFmtId="0" fontId="0" fillId="0" borderId="9" xfId="0" applyBorder="1"/>
    <xf numFmtId="189" fontId="5" fillId="0" borderId="9" xfId="3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188" fontId="5" fillId="0" borderId="1" xfId="3" applyNumberFormat="1" applyFont="1" applyBorder="1" applyAlignment="1">
      <alignment horizontal="center" vertical="top"/>
    </xf>
    <xf numFmtId="188" fontId="5" fillId="0" borderId="1" xfId="3" applyNumberFormat="1" applyFont="1" applyFill="1" applyBorder="1" applyAlignment="1">
      <alignment horizontal="center" vertical="top"/>
    </xf>
    <xf numFmtId="188" fontId="5" fillId="0" borderId="1" xfId="3" applyNumberFormat="1" applyFont="1" applyBorder="1" applyAlignment="1">
      <alignment vertical="top"/>
    </xf>
    <xf numFmtId="188" fontId="5" fillId="0" borderId="5" xfId="3" applyNumberFormat="1" applyFont="1" applyBorder="1" applyAlignment="1">
      <alignment horizontal="center" vertical="top"/>
    </xf>
    <xf numFmtId="188" fontId="5" fillId="0" borderId="5" xfId="3" quotePrefix="1" applyNumberFormat="1" applyFont="1" applyBorder="1" applyAlignment="1">
      <alignment horizontal="center" vertical="top"/>
    </xf>
    <xf numFmtId="188" fontId="5" fillId="0" borderId="5" xfId="3" quotePrefix="1" applyNumberFormat="1" applyFont="1" applyFill="1" applyBorder="1" applyAlignment="1">
      <alignment horizontal="center" vertical="top"/>
    </xf>
    <xf numFmtId="188" fontId="5" fillId="0" borderId="5" xfId="3" applyNumberFormat="1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/>
    </xf>
    <xf numFmtId="189" fontId="5" fillId="0" borderId="10" xfId="3" applyNumberFormat="1" applyFont="1" applyBorder="1" applyAlignment="1">
      <alignment horizontal="center" vertical="top"/>
    </xf>
    <xf numFmtId="188" fontId="5" fillId="0" borderId="7" xfId="3" quotePrefix="1" applyNumberFormat="1" applyFont="1" applyBorder="1" applyAlignment="1">
      <alignment horizontal="center" vertical="top"/>
    </xf>
    <xf numFmtId="188" fontId="5" fillId="0" borderId="7" xfId="3" applyNumberFormat="1" applyFont="1" applyBorder="1" applyAlignment="1">
      <alignment horizontal="center" vertical="top"/>
    </xf>
    <xf numFmtId="188" fontId="5" fillId="0" borderId="7" xfId="3" applyNumberFormat="1" applyFont="1" applyFill="1" applyBorder="1" applyAlignment="1">
      <alignment horizontal="center" vertical="top"/>
    </xf>
    <xf numFmtId="188" fontId="5" fillId="0" borderId="7" xfId="3" applyNumberFormat="1" applyFont="1" applyBorder="1" applyAlignment="1">
      <alignment vertical="top"/>
    </xf>
    <xf numFmtId="0" fontId="5" fillId="0" borderId="7" xfId="0" applyFont="1" applyBorder="1" applyAlignment="1">
      <alignment horizontal="center" wrapText="1"/>
    </xf>
    <xf numFmtId="0" fontId="5" fillId="2" borderId="5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top"/>
    </xf>
    <xf numFmtId="0" fontId="5" fillId="0" borderId="7" xfId="0" applyFont="1" applyFill="1" applyBorder="1" applyAlignment="1">
      <alignment horizontal="center" vertical="top"/>
    </xf>
    <xf numFmtId="189" fontId="5" fillId="5" borderId="15" xfId="3" applyNumberFormat="1" applyFont="1" applyFill="1" applyBorder="1" applyAlignment="1">
      <alignment horizontal="center" vertical="top"/>
    </xf>
    <xf numFmtId="0" fontId="5" fillId="5" borderId="15" xfId="0" applyFont="1" applyFill="1" applyBorder="1" applyAlignment="1">
      <alignment horizontal="center" vertical="top"/>
    </xf>
    <xf numFmtId="188" fontId="5" fillId="5" borderId="15" xfId="3" applyNumberFormat="1" applyFont="1" applyFill="1" applyBorder="1" applyAlignment="1">
      <alignment vertical="center"/>
    </xf>
    <xf numFmtId="0" fontId="5" fillId="5" borderId="15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vertical="center" wrapText="1"/>
    </xf>
    <xf numFmtId="0" fontId="5" fillId="5" borderId="15" xfId="0" applyFont="1" applyFill="1" applyBorder="1" applyAlignment="1">
      <alignment horizontal="left" vertical="center" wrapText="1"/>
    </xf>
    <xf numFmtId="0" fontId="3" fillId="5" borderId="15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vertical="center"/>
    </xf>
    <xf numFmtId="189" fontId="3" fillId="2" borderId="15" xfId="3" applyNumberFormat="1" applyFont="1" applyFill="1" applyBorder="1" applyAlignment="1">
      <alignment horizontal="center" vertical="top"/>
    </xf>
    <xf numFmtId="0" fontId="3" fillId="2" borderId="15" xfId="0" applyFont="1" applyFill="1" applyBorder="1" applyAlignment="1">
      <alignment horizontal="center" vertical="top"/>
    </xf>
    <xf numFmtId="188" fontId="3" fillId="2" borderId="15" xfId="3" applyNumberFormat="1" applyFont="1" applyFill="1" applyBorder="1"/>
    <xf numFmtId="188" fontId="3" fillId="0" borderId="15" xfId="3" applyNumberFormat="1" applyFont="1" applyFill="1" applyBorder="1"/>
    <xf numFmtId="0" fontId="5" fillId="2" borderId="15" xfId="0" applyFont="1" applyFill="1" applyBorder="1" applyAlignment="1">
      <alignment horizontal="center" vertical="top" wrapText="1"/>
    </xf>
    <xf numFmtId="0" fontId="3" fillId="0" borderId="15" xfId="0" applyFont="1" applyBorder="1" applyAlignment="1">
      <alignment vertical="top" wrapText="1"/>
    </xf>
    <xf numFmtId="0" fontId="5" fillId="0" borderId="15" xfId="0" applyFont="1" applyFill="1" applyBorder="1"/>
    <xf numFmtId="0" fontId="5" fillId="0" borderId="15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top"/>
    </xf>
    <xf numFmtId="0" fontId="5" fillId="0" borderId="15" xfId="0" applyFont="1" applyBorder="1"/>
    <xf numFmtId="0" fontId="5" fillId="0" borderId="15" xfId="0" applyFont="1" applyFill="1" applyBorder="1" applyAlignment="1">
      <alignment vertical="top" wrapText="1"/>
    </xf>
    <xf numFmtId="0" fontId="5" fillId="0" borderId="15" xfId="0" applyFont="1" applyBorder="1" applyAlignment="1">
      <alignment vertical="top"/>
    </xf>
    <xf numFmtId="0" fontId="5" fillId="3" borderId="15" xfId="0" applyFont="1" applyFill="1" applyBorder="1" applyAlignment="1">
      <alignment vertical="top" wrapText="1"/>
    </xf>
    <xf numFmtId="189" fontId="5" fillId="3" borderId="15" xfId="3" applyNumberFormat="1" applyFont="1" applyFill="1" applyBorder="1" applyAlignment="1">
      <alignment horizontal="center" vertical="top"/>
    </xf>
    <xf numFmtId="0" fontId="5" fillId="3" borderId="15" xfId="0" applyFont="1" applyFill="1" applyBorder="1" applyAlignment="1">
      <alignment horizontal="center" vertical="top"/>
    </xf>
    <xf numFmtId="188" fontId="5" fillId="3" borderId="15" xfId="3" applyNumberFormat="1" applyFont="1" applyFill="1" applyBorder="1"/>
    <xf numFmtId="0" fontId="5" fillId="0" borderId="15" xfId="0" applyFont="1" applyFill="1" applyBorder="1" applyAlignment="1">
      <alignment horizontal="center" vertical="top" wrapText="1"/>
    </xf>
    <xf numFmtId="0" fontId="5" fillId="0" borderId="0" xfId="0" applyFont="1"/>
    <xf numFmtId="0" fontId="5" fillId="2" borderId="15" xfId="0" applyFont="1" applyFill="1" applyBorder="1" applyAlignment="1">
      <alignment vertical="top" wrapText="1"/>
    </xf>
    <xf numFmtId="189" fontId="5" fillId="2" borderId="15" xfId="3" applyNumberFormat="1" applyFont="1" applyFill="1" applyBorder="1" applyAlignment="1">
      <alignment horizontal="center" vertical="top"/>
    </xf>
    <xf numFmtId="0" fontId="5" fillId="2" borderId="15" xfId="0" applyFont="1" applyFill="1" applyBorder="1" applyAlignment="1">
      <alignment horizontal="center" vertical="top"/>
    </xf>
    <xf numFmtId="188" fontId="5" fillId="0" borderId="15" xfId="3" applyNumberFormat="1" applyFont="1" applyFill="1" applyBorder="1"/>
    <xf numFmtId="188" fontId="5" fillId="2" borderId="15" xfId="3" applyNumberFormat="1" applyFont="1" applyFill="1" applyBorder="1"/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 vertical="top" wrapText="1"/>
    </xf>
    <xf numFmtId="0" fontId="5" fillId="3" borderId="15" xfId="0" applyFont="1" applyFill="1" applyBorder="1" applyAlignment="1">
      <alignment vertical="top"/>
    </xf>
    <xf numFmtId="189" fontId="3" fillId="3" borderId="15" xfId="3" applyNumberFormat="1" applyFont="1" applyFill="1" applyBorder="1" applyAlignment="1">
      <alignment horizontal="center" vertical="top"/>
    </xf>
    <xf numFmtId="0" fontId="3" fillId="3" borderId="15" xfId="0" applyFont="1" applyFill="1" applyBorder="1" applyAlignment="1">
      <alignment horizontal="center" vertical="top"/>
    </xf>
    <xf numFmtId="188" fontId="3" fillId="3" borderId="15" xfId="3" applyNumberFormat="1" applyFont="1" applyFill="1" applyBorder="1" applyAlignment="1"/>
    <xf numFmtId="188" fontId="5" fillId="3" borderId="15" xfId="3" applyNumberFormat="1" applyFont="1" applyFill="1" applyBorder="1" applyAlignment="1">
      <alignment horizontal="center" vertical="top"/>
    </xf>
    <xf numFmtId="0" fontId="3" fillId="2" borderId="15" xfId="0" applyFont="1" applyFill="1" applyBorder="1" applyAlignment="1">
      <alignment horizontal="center" vertical="top" wrapText="1"/>
    </xf>
    <xf numFmtId="0" fontId="3" fillId="0" borderId="15" xfId="0" applyFont="1" applyBorder="1" applyAlignment="1"/>
    <xf numFmtId="0" fontId="3" fillId="0" borderId="15" xfId="0" applyFont="1" applyBorder="1" applyAlignment="1">
      <alignment horizontal="center"/>
    </xf>
    <xf numFmtId="0" fontId="3" fillId="0" borderId="0" xfId="0" applyFont="1" applyAlignment="1"/>
    <xf numFmtId="0" fontId="5" fillId="6" borderId="15" xfId="0" applyFont="1" applyFill="1" applyBorder="1" applyAlignment="1">
      <alignment vertical="top" wrapText="1"/>
    </xf>
    <xf numFmtId="0" fontId="5" fillId="6" borderId="15" xfId="0" applyFont="1" applyFill="1" applyBorder="1" applyAlignment="1">
      <alignment horizontal="left" vertical="top"/>
    </xf>
    <xf numFmtId="189" fontId="5" fillId="6" borderId="15" xfId="3" applyNumberFormat="1" applyFont="1" applyFill="1" applyBorder="1" applyAlignment="1">
      <alignment horizontal="center" vertical="top" wrapText="1"/>
    </xf>
    <xf numFmtId="0" fontId="5" fillId="6" borderId="15" xfId="0" applyFont="1" applyFill="1" applyBorder="1" applyAlignment="1">
      <alignment horizontal="center" vertical="top" wrapText="1"/>
    </xf>
    <xf numFmtId="188" fontId="5" fillId="6" borderId="15" xfId="3" applyNumberFormat="1" applyFont="1" applyFill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2" borderId="15" xfId="0" applyFont="1" applyFill="1" applyBorder="1" applyAlignment="1">
      <alignment horizontal="left" vertical="top"/>
    </xf>
    <xf numFmtId="189" fontId="5" fillId="2" borderId="15" xfId="3" applyNumberFormat="1" applyFont="1" applyFill="1" applyBorder="1" applyAlignment="1">
      <alignment horizontal="center" vertical="top" wrapText="1"/>
    </xf>
    <xf numFmtId="188" fontId="5" fillId="2" borderId="15" xfId="3" applyNumberFormat="1" applyFont="1" applyFill="1" applyBorder="1" applyAlignment="1">
      <alignment vertical="top" wrapText="1"/>
    </xf>
    <xf numFmtId="188" fontId="5" fillId="0" borderId="15" xfId="3" applyNumberFormat="1" applyFont="1" applyFill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5" fillId="7" borderId="15" xfId="0" applyFont="1" applyFill="1" applyBorder="1" applyAlignment="1">
      <alignment vertical="top" wrapText="1"/>
    </xf>
    <xf numFmtId="189" fontId="5" fillId="7" borderId="15" xfId="3" applyNumberFormat="1" applyFont="1" applyFill="1" applyBorder="1" applyAlignment="1">
      <alignment horizontal="center" vertical="top" wrapText="1"/>
    </xf>
    <xf numFmtId="0" fontId="5" fillId="7" borderId="15" xfId="0" applyFont="1" applyFill="1" applyBorder="1" applyAlignment="1">
      <alignment horizontal="center" vertical="top" wrapText="1"/>
    </xf>
    <xf numFmtId="188" fontId="5" fillId="7" borderId="15" xfId="3" applyNumberFormat="1" applyFont="1" applyFill="1" applyBorder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3" fillId="2" borderId="15" xfId="0" applyFont="1" applyFill="1" applyBorder="1" applyAlignment="1">
      <alignment vertical="top" wrapText="1"/>
    </xf>
    <xf numFmtId="189" fontId="3" fillId="2" borderId="15" xfId="3" applyNumberFormat="1" applyFont="1" applyFill="1" applyBorder="1" applyAlignment="1">
      <alignment horizontal="center" vertical="top" wrapText="1"/>
    </xf>
    <xf numFmtId="188" fontId="3" fillId="2" borderId="15" xfId="3" applyNumberFormat="1" applyFont="1" applyFill="1" applyBorder="1" applyAlignment="1">
      <alignment vertical="top" wrapText="1"/>
    </xf>
    <xf numFmtId="188" fontId="3" fillId="0" borderId="15" xfId="3" applyNumberFormat="1" applyFont="1" applyFill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189" fontId="5" fillId="0" borderId="15" xfId="3" applyNumberFormat="1" applyFont="1" applyBorder="1" applyAlignment="1">
      <alignment horizontal="center" vertical="top" wrapText="1"/>
    </xf>
    <xf numFmtId="188" fontId="5" fillId="0" borderId="15" xfId="3" applyNumberFormat="1" applyFont="1" applyBorder="1" applyAlignment="1">
      <alignment vertical="top" wrapText="1"/>
    </xf>
    <xf numFmtId="0" fontId="5" fillId="8" borderId="15" xfId="0" applyFont="1" applyFill="1" applyBorder="1" applyAlignment="1">
      <alignment vertical="top" wrapText="1"/>
    </xf>
    <xf numFmtId="189" fontId="5" fillId="8" borderId="15" xfId="3" applyNumberFormat="1" applyFont="1" applyFill="1" applyBorder="1" applyAlignment="1">
      <alignment horizontal="center" vertical="top" wrapText="1"/>
    </xf>
    <xf numFmtId="0" fontId="5" fillId="8" borderId="15" xfId="0" applyFont="1" applyFill="1" applyBorder="1" applyAlignment="1">
      <alignment horizontal="center" vertical="top" wrapText="1"/>
    </xf>
    <xf numFmtId="188" fontId="5" fillId="8" borderId="15" xfId="3" applyNumberFormat="1" applyFont="1" applyFill="1" applyBorder="1" applyAlignment="1">
      <alignment vertical="top" wrapText="1"/>
    </xf>
    <xf numFmtId="0" fontId="3" fillId="7" borderId="15" xfId="0" applyFont="1" applyFill="1" applyBorder="1" applyAlignment="1">
      <alignment vertical="top" wrapText="1"/>
    </xf>
    <xf numFmtId="0" fontId="5" fillId="7" borderId="15" xfId="0" applyFont="1" applyFill="1" applyBorder="1" applyAlignment="1">
      <alignment vertical="top"/>
    </xf>
    <xf numFmtId="189" fontId="3" fillId="7" borderId="15" xfId="3" applyNumberFormat="1" applyFont="1" applyFill="1" applyBorder="1" applyAlignment="1">
      <alignment horizontal="center" vertical="top" wrapText="1"/>
    </xf>
    <xf numFmtId="0" fontId="3" fillId="7" borderId="15" xfId="0" applyFont="1" applyFill="1" applyBorder="1" applyAlignment="1">
      <alignment horizontal="center" vertical="top" wrapText="1"/>
    </xf>
    <xf numFmtId="188" fontId="3" fillId="7" borderId="15" xfId="3" applyNumberFormat="1" applyFont="1" applyFill="1" applyBorder="1" applyAlignment="1">
      <alignment vertical="top" wrapText="1"/>
    </xf>
    <xf numFmtId="0" fontId="5" fillId="2" borderId="15" xfId="0" applyFont="1" applyFill="1" applyBorder="1" applyAlignment="1">
      <alignment vertical="top"/>
    </xf>
    <xf numFmtId="0" fontId="5" fillId="7" borderId="15" xfId="0" applyFont="1" applyFill="1" applyBorder="1"/>
    <xf numFmtId="0" fontId="22" fillId="0" borderId="15" xfId="0" applyFont="1" applyBorder="1" applyAlignment="1">
      <alignment vertical="top" wrapText="1"/>
    </xf>
    <xf numFmtId="0" fontId="3" fillId="6" borderId="15" xfId="0" applyFont="1" applyFill="1" applyBorder="1" applyAlignment="1">
      <alignment vertical="top" wrapText="1"/>
    </xf>
    <xf numFmtId="188" fontId="5" fillId="2" borderId="15" xfId="3" applyNumberFormat="1" applyFont="1" applyFill="1" applyBorder="1" applyAlignment="1">
      <alignment vertical="top"/>
    </xf>
    <xf numFmtId="188" fontId="5" fillId="0" borderId="15" xfId="3" applyNumberFormat="1" applyFont="1" applyFill="1" applyBorder="1" applyAlignment="1">
      <alignment vertical="top"/>
    </xf>
    <xf numFmtId="0" fontId="5" fillId="0" borderId="0" xfId="0" applyFont="1" applyAlignment="1">
      <alignment vertical="top"/>
    </xf>
    <xf numFmtId="0" fontId="5" fillId="7" borderId="15" xfId="0" applyFont="1" applyFill="1" applyBorder="1" applyAlignment="1">
      <alignment horizontal="left" vertical="top" wrapText="1"/>
    </xf>
    <xf numFmtId="0" fontId="5" fillId="7" borderId="15" xfId="0" applyFont="1" applyFill="1" applyBorder="1" applyAlignment="1">
      <alignment horizontal="left" vertical="top"/>
    </xf>
    <xf numFmtId="189" fontId="5" fillId="7" borderId="15" xfId="3" applyNumberFormat="1" applyFont="1" applyFill="1" applyBorder="1" applyAlignment="1">
      <alignment horizontal="left" vertical="top" wrapText="1"/>
    </xf>
    <xf numFmtId="188" fontId="5" fillId="7" borderId="15" xfId="3" applyNumberFormat="1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189" fontId="5" fillId="2" borderId="15" xfId="3" applyNumberFormat="1" applyFont="1" applyFill="1" applyBorder="1" applyAlignment="1">
      <alignment horizontal="left" vertical="top" wrapText="1"/>
    </xf>
    <xf numFmtId="0" fontId="5" fillId="2" borderId="15" xfId="0" applyFont="1" applyFill="1" applyBorder="1" applyAlignment="1">
      <alignment horizontal="left" vertical="top" wrapText="1"/>
    </xf>
    <xf numFmtId="188" fontId="5" fillId="2" borderId="15" xfId="3" applyNumberFormat="1" applyFont="1" applyFill="1" applyBorder="1" applyAlignment="1">
      <alignment horizontal="left" vertical="top" wrapText="1"/>
    </xf>
    <xf numFmtId="188" fontId="5" fillId="0" borderId="15" xfId="3" applyNumberFormat="1" applyFont="1" applyFill="1" applyBorder="1" applyAlignment="1">
      <alignment horizontal="left" vertical="top" wrapText="1"/>
    </xf>
    <xf numFmtId="0" fontId="5" fillId="7" borderId="15" xfId="0" applyFont="1" applyFill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23" fillId="0" borderId="15" xfId="0" applyFont="1" applyBorder="1" applyAlignment="1">
      <alignment vertical="top" wrapText="1"/>
    </xf>
    <xf numFmtId="0" fontId="23" fillId="2" borderId="15" xfId="0" applyFont="1" applyFill="1" applyBorder="1" applyAlignment="1">
      <alignment vertical="top" wrapText="1"/>
    </xf>
    <xf numFmtId="189" fontId="23" fillId="2" borderId="15" xfId="3" applyNumberFormat="1" applyFont="1" applyFill="1" applyBorder="1" applyAlignment="1">
      <alignment horizontal="center" vertical="top" wrapText="1"/>
    </xf>
    <xf numFmtId="0" fontId="23" fillId="2" borderId="15" xfId="0" applyFont="1" applyFill="1" applyBorder="1" applyAlignment="1">
      <alignment horizontal="center" vertical="top" wrapText="1"/>
    </xf>
    <xf numFmtId="188" fontId="23" fillId="2" borderId="15" xfId="3" applyNumberFormat="1" applyFont="1" applyFill="1" applyBorder="1" applyAlignment="1">
      <alignment vertical="top" wrapText="1"/>
    </xf>
    <xf numFmtId="188" fontId="23" fillId="0" borderId="15" xfId="3" applyNumberFormat="1" applyFont="1" applyFill="1" applyBorder="1" applyAlignment="1">
      <alignment vertical="top" wrapText="1"/>
    </xf>
    <xf numFmtId="0" fontId="23" fillId="0" borderId="15" xfId="0" applyFont="1" applyBorder="1" applyAlignment="1">
      <alignment horizontal="center" vertical="top" wrapText="1"/>
    </xf>
    <xf numFmtId="0" fontId="24" fillId="0" borderId="15" xfId="0" applyFont="1" applyBorder="1" applyAlignment="1">
      <alignment vertical="top" wrapText="1"/>
    </xf>
    <xf numFmtId="0" fontId="23" fillId="0" borderId="0" xfId="0" applyFont="1" applyAlignment="1">
      <alignment vertical="top" wrapText="1"/>
    </xf>
    <xf numFmtId="0" fontId="5" fillId="0" borderId="15" xfId="0" applyFont="1" applyBorder="1" applyAlignment="1">
      <alignment horizontal="left" vertical="top"/>
    </xf>
    <xf numFmtId="189" fontId="5" fillId="2" borderId="15" xfId="3" applyNumberFormat="1" applyFont="1" applyFill="1" applyBorder="1" applyAlignment="1">
      <alignment horizontal="left" vertical="top"/>
    </xf>
    <xf numFmtId="188" fontId="5" fillId="2" borderId="15" xfId="3" applyNumberFormat="1" applyFont="1" applyFill="1" applyBorder="1" applyAlignment="1">
      <alignment horizontal="left" vertical="top"/>
    </xf>
    <xf numFmtId="188" fontId="5" fillId="0" borderId="15" xfId="3" applyNumberFormat="1" applyFont="1" applyFill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8" borderId="15" xfId="0" applyFont="1" applyFill="1" applyBorder="1" applyAlignment="1">
      <alignment horizontal="left" vertical="top" wrapText="1"/>
    </xf>
    <xf numFmtId="189" fontId="5" fillId="8" borderId="15" xfId="3" applyNumberFormat="1" applyFont="1" applyFill="1" applyBorder="1" applyAlignment="1">
      <alignment horizontal="left" vertical="top" wrapText="1"/>
    </xf>
    <xf numFmtId="188" fontId="5" fillId="8" borderId="15" xfId="3" applyNumberFormat="1" applyFont="1" applyFill="1" applyBorder="1" applyAlignment="1">
      <alignment horizontal="left" vertical="top" wrapText="1"/>
    </xf>
    <xf numFmtId="190" fontId="5" fillId="8" borderId="15" xfId="4" applyNumberFormat="1" applyFont="1" applyFill="1" applyBorder="1" applyAlignment="1">
      <alignment horizontal="left" vertical="top" wrapText="1" indent="1"/>
    </xf>
    <xf numFmtId="0" fontId="3" fillId="2" borderId="15" xfId="0" applyFont="1" applyFill="1" applyBorder="1" applyAlignment="1">
      <alignment horizontal="left" vertical="top" wrapText="1" indent="1"/>
    </xf>
    <xf numFmtId="0" fontId="3" fillId="7" borderId="15" xfId="0" applyFont="1" applyFill="1" applyBorder="1"/>
    <xf numFmtId="191" fontId="3" fillId="7" borderId="15" xfId="0" applyNumberFormat="1" applyFont="1" applyFill="1" applyBorder="1" applyAlignment="1">
      <alignment vertical="top"/>
    </xf>
    <xf numFmtId="49" fontId="3" fillId="7" borderId="15" xfId="0" applyNumberFormat="1" applyFont="1" applyFill="1" applyBorder="1" applyAlignment="1">
      <alignment horizontal="center" vertical="top"/>
    </xf>
    <xf numFmtId="191" fontId="5" fillId="7" borderId="15" xfId="0" applyNumberFormat="1" applyFont="1" applyFill="1" applyBorder="1" applyAlignment="1">
      <alignment vertical="top"/>
    </xf>
    <xf numFmtId="0" fontId="3" fillId="7" borderId="15" xfId="0" applyFont="1" applyFill="1" applyBorder="1" applyAlignment="1">
      <alignment horizontal="center" wrapText="1"/>
    </xf>
    <xf numFmtId="0" fontId="3" fillId="7" borderId="15" xfId="0" applyFont="1" applyFill="1" applyBorder="1" applyAlignment="1">
      <alignment horizontal="center"/>
    </xf>
    <xf numFmtId="0" fontId="3" fillId="7" borderId="15" xfId="0" applyFont="1" applyFill="1" applyBorder="1" applyAlignment="1">
      <alignment horizontal="center" vertical="top"/>
    </xf>
    <xf numFmtId="0" fontId="3" fillId="0" borderId="0" xfId="0" applyFont="1" applyFill="1"/>
    <xf numFmtId="188" fontId="3" fillId="0" borderId="15" xfId="3" applyNumberFormat="1" applyFont="1" applyBorder="1" applyAlignment="1">
      <alignment vertical="top" wrapText="1"/>
    </xf>
    <xf numFmtId="191" fontId="5" fillId="7" borderId="15" xfId="0" applyNumberFormat="1" applyFont="1" applyFill="1" applyBorder="1"/>
    <xf numFmtId="191" fontId="3" fillId="7" borderId="15" xfId="0" applyNumberFormat="1" applyFont="1" applyFill="1" applyBorder="1"/>
    <xf numFmtId="0" fontId="3" fillId="7" borderId="15" xfId="0" applyFont="1" applyFill="1" applyBorder="1" applyAlignment="1">
      <alignment wrapText="1"/>
    </xf>
    <xf numFmtId="0" fontId="3" fillId="0" borderId="15" xfId="0" applyFont="1" applyFill="1" applyBorder="1"/>
    <xf numFmtId="191" fontId="5" fillId="0" borderId="15" xfId="0" applyNumberFormat="1" applyFont="1" applyFill="1" applyBorder="1"/>
    <xf numFmtId="191" fontId="3" fillId="0" borderId="15" xfId="0" applyNumberFormat="1" applyFont="1" applyFill="1" applyBorder="1"/>
    <xf numFmtId="49" fontId="3" fillId="0" borderId="15" xfId="0" applyNumberFormat="1" applyFont="1" applyFill="1" applyBorder="1" applyAlignment="1">
      <alignment horizontal="center" vertical="top"/>
    </xf>
    <xf numFmtId="191" fontId="3" fillId="0" borderId="15" xfId="3" applyNumberFormat="1" applyFont="1" applyFill="1" applyBorder="1" applyAlignment="1">
      <alignment vertical="top"/>
    </xf>
    <xf numFmtId="0" fontId="3" fillId="0" borderId="15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top"/>
    </xf>
    <xf numFmtId="0" fontId="3" fillId="0" borderId="15" xfId="0" applyFont="1" applyBorder="1"/>
    <xf numFmtId="191" fontId="5" fillId="2" borderId="15" xfId="0" applyNumberFormat="1" applyFont="1" applyFill="1" applyBorder="1" applyAlignment="1">
      <alignment vertical="top"/>
    </xf>
    <xf numFmtId="191" fontId="3" fillId="2" borderId="15" xfId="0" applyNumberFormat="1" applyFont="1" applyFill="1" applyBorder="1" applyAlignment="1">
      <alignment vertical="top"/>
    </xf>
    <xf numFmtId="49" fontId="3" fillId="2" borderId="15" xfId="0" applyNumberFormat="1" applyFont="1" applyFill="1" applyBorder="1" applyAlignment="1">
      <alignment horizontal="center" vertical="top"/>
    </xf>
    <xf numFmtId="191" fontId="3" fillId="0" borderId="15" xfId="0" applyNumberFormat="1" applyFont="1" applyFill="1" applyBorder="1" applyAlignment="1">
      <alignment vertical="top"/>
    </xf>
    <xf numFmtId="191" fontId="3" fillId="0" borderId="15" xfId="0" applyNumberFormat="1" applyFont="1" applyBorder="1" applyAlignment="1">
      <alignment vertical="top"/>
    </xf>
    <xf numFmtId="0" fontId="3" fillId="0" borderId="15" xfId="0" applyFont="1" applyBorder="1" applyAlignment="1">
      <alignment horizontal="left" vertical="top" wrapText="1"/>
    </xf>
    <xf numFmtId="192" fontId="3" fillId="0" borderId="15" xfId="0" applyNumberFormat="1" applyFont="1" applyBorder="1" applyAlignment="1">
      <alignment vertical="top"/>
    </xf>
    <xf numFmtId="191" fontId="5" fillId="0" borderId="15" xfId="0" applyNumberFormat="1" applyFont="1" applyFill="1" applyBorder="1" applyAlignment="1">
      <alignment vertical="top"/>
    </xf>
    <xf numFmtId="191" fontId="3" fillId="0" borderId="15" xfId="0" applyNumberFormat="1" applyFont="1" applyBorder="1" applyAlignment="1">
      <alignment horizontal="center" vertical="top"/>
    </xf>
    <xf numFmtId="0" fontId="3" fillId="2" borderId="15" xfId="0" applyFont="1" applyFill="1" applyBorder="1" applyAlignment="1">
      <alignment horizontal="center" wrapText="1"/>
    </xf>
    <xf numFmtId="49" fontId="3" fillId="0" borderId="15" xfId="0" applyNumberFormat="1" applyFont="1" applyBorder="1" applyAlignment="1">
      <alignment horizontal="center" vertical="top"/>
    </xf>
    <xf numFmtId="191" fontId="3" fillId="0" borderId="15" xfId="0" applyNumberFormat="1" applyFont="1" applyFill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189" fontId="3" fillId="2" borderId="0" xfId="3" applyNumberFormat="1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188" fontId="3" fillId="2" borderId="0" xfId="3" applyNumberFormat="1" applyFont="1" applyFill="1" applyBorder="1" applyAlignment="1">
      <alignment vertical="top" wrapText="1"/>
    </xf>
    <xf numFmtId="188" fontId="3" fillId="4" borderId="0" xfId="3" applyNumberFormat="1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189" fontId="5" fillId="0" borderId="0" xfId="3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188" fontId="3" fillId="0" borderId="0" xfId="3" applyNumberFormat="1" applyFont="1"/>
    <xf numFmtId="188" fontId="3" fillId="4" borderId="0" xfId="3" applyNumberFormat="1" applyFont="1" applyFill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5" fillId="0" borderId="0" xfId="0" applyFont="1" applyBorder="1"/>
    <xf numFmtId="188" fontId="5" fillId="0" borderId="0" xfId="3" applyNumberFormat="1" applyFont="1" applyBorder="1"/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188" fontId="3" fillId="0" borderId="0" xfId="3" applyNumberFormat="1" applyFont="1" applyAlignment="1">
      <alignment horizontal="justify"/>
    </xf>
    <xf numFmtId="189" fontId="3" fillId="0" borderId="0" xfId="3" applyNumberFormat="1" applyFont="1" applyAlignment="1">
      <alignment horizontal="center" vertical="top"/>
    </xf>
    <xf numFmtId="188" fontId="3" fillId="4" borderId="0" xfId="3" applyNumberFormat="1" applyFont="1" applyFill="1" applyBorder="1"/>
    <xf numFmtId="188" fontId="3" fillId="0" borderId="0" xfId="3" applyNumberFormat="1" applyFont="1" applyBorder="1"/>
    <xf numFmtId="0" fontId="5" fillId="9" borderId="6" xfId="0" applyFont="1" applyFill="1" applyBorder="1" applyAlignment="1">
      <alignment vertical="top"/>
    </xf>
    <xf numFmtId="0" fontId="5" fillId="9" borderId="5" xfId="0" applyFont="1" applyFill="1" applyBorder="1"/>
    <xf numFmtId="0" fontId="3" fillId="9" borderId="5" xfId="0" applyFont="1" applyFill="1" applyBorder="1"/>
    <xf numFmtId="0" fontId="5" fillId="9" borderId="6" xfId="0" applyFont="1" applyFill="1" applyBorder="1"/>
    <xf numFmtId="0" fontId="3" fillId="9" borderId="6" xfId="0" applyFont="1" applyFill="1" applyBorder="1"/>
    <xf numFmtId="0" fontId="16" fillId="0" borderId="5" xfId="0" applyFont="1" applyBorder="1" applyAlignment="1">
      <alignment wrapText="1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5" xfId="0" quotePrefix="1" applyFont="1" applyBorder="1" applyAlignment="1">
      <alignment horizontal="center"/>
    </xf>
    <xf numFmtId="0" fontId="26" fillId="0" borderId="0" xfId="0" applyFont="1" applyBorder="1"/>
    <xf numFmtId="0" fontId="16" fillId="0" borderId="5" xfId="0" applyFont="1" applyBorder="1" applyAlignment="1">
      <alignment horizontal="center" wrapText="1"/>
    </xf>
    <xf numFmtId="0" fontId="14" fillId="0" borderId="13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/>
    </xf>
    <xf numFmtId="0" fontId="1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0" fontId="20" fillId="0" borderId="5" xfId="0" applyFont="1" applyBorder="1" applyAlignment="1">
      <alignment horizontal="center" vertical="top" wrapText="1"/>
    </xf>
    <xf numFmtId="0" fontId="19" fillId="0" borderId="5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top" wrapText="1"/>
    </xf>
    <xf numFmtId="0" fontId="10" fillId="2" borderId="9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left" vertical="top" wrapText="1"/>
    </xf>
    <xf numFmtId="0" fontId="5" fillId="5" borderId="4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188" fontId="5" fillId="0" borderId="2" xfId="3" applyNumberFormat="1" applyFont="1" applyBorder="1" applyAlignment="1">
      <alignment horizontal="center" vertical="center"/>
    </xf>
    <xf numFmtId="188" fontId="5" fillId="0" borderId="3" xfId="3" applyNumberFormat="1" applyFont="1" applyBorder="1" applyAlignment="1">
      <alignment horizontal="center" vertical="center"/>
    </xf>
    <xf numFmtId="188" fontId="5" fillId="4" borderId="3" xfId="3" applyNumberFormat="1" applyFont="1" applyFill="1" applyBorder="1" applyAlignment="1">
      <alignment horizontal="center" vertical="center"/>
    </xf>
    <xf numFmtId="188" fontId="5" fillId="0" borderId="4" xfId="3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8" xfId="0" applyFont="1" applyBorder="1" applyAlignment="1">
      <alignment horizontal="center"/>
    </xf>
  </cellXfs>
  <cellStyles count="5">
    <cellStyle name="Comma 3" xfId="3"/>
    <cellStyle name="Normal" xfId="0" builtinId="0"/>
    <cellStyle name="Normal 2" xfId="2"/>
    <cellStyle name="เครื่องหมายจุลภาค 2 2 2" xfId="4"/>
    <cellStyle name="ปกติ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5"/>
  <sheetViews>
    <sheetView view="pageBreakPreview" zoomScaleNormal="100" zoomScaleSheetLayoutView="100" workbookViewId="0">
      <selection activeCell="J6" sqref="J6"/>
    </sheetView>
  </sheetViews>
  <sheetFormatPr defaultRowHeight="14.25" x14ac:dyDescent="0.2"/>
  <cols>
    <col min="1" max="1" width="17.75" customWidth="1"/>
    <col min="2" max="2" width="14.25" customWidth="1"/>
    <col min="3" max="3" width="5.125" customWidth="1"/>
    <col min="4" max="4" width="6.875" customWidth="1"/>
    <col min="5" max="5" width="10.125" customWidth="1"/>
    <col min="6" max="6" width="7.875" customWidth="1"/>
    <col min="7" max="7" width="6.875" customWidth="1"/>
    <col min="8" max="8" width="6.25" customWidth="1"/>
    <col min="9" max="9" width="7" customWidth="1"/>
    <col min="10" max="11" width="6.625" customWidth="1"/>
    <col min="12" max="12" width="9.375" customWidth="1"/>
    <col min="13" max="13" width="7.625" customWidth="1"/>
    <col min="14" max="14" width="10.875" customWidth="1"/>
    <col min="15" max="15" width="8.75" customWidth="1"/>
    <col min="16" max="16" width="9.125" customWidth="1"/>
    <col min="17" max="17" width="10" customWidth="1"/>
  </cols>
  <sheetData>
    <row r="1" spans="1:17" ht="27.75" x14ac:dyDescent="0.65">
      <c r="B1" s="275" t="s">
        <v>1141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</row>
    <row r="2" spans="1:17" ht="21.75" customHeight="1" x14ac:dyDescent="0.65">
      <c r="B2" s="275" t="s">
        <v>8</v>
      </c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0"/>
    </row>
    <row r="3" spans="1:17" ht="24" x14ac:dyDescent="0.55000000000000004">
      <c r="A3" s="35" t="s">
        <v>0</v>
      </c>
      <c r="C3" s="9"/>
      <c r="D3" s="1"/>
      <c r="E3" s="1"/>
      <c r="F3" s="36" t="s">
        <v>1</v>
      </c>
      <c r="G3" s="36"/>
      <c r="H3" s="1"/>
      <c r="I3" s="38"/>
      <c r="J3" s="1"/>
      <c r="K3" s="1"/>
      <c r="L3" s="1"/>
      <c r="M3" s="1"/>
    </row>
    <row r="4" spans="1:17" ht="19.149999999999999" customHeight="1" x14ac:dyDescent="0.5">
      <c r="B4" s="8"/>
      <c r="C4" s="8"/>
      <c r="D4" s="2"/>
      <c r="E4" s="2"/>
      <c r="F4" s="2"/>
      <c r="G4" s="2"/>
      <c r="H4" s="2"/>
      <c r="I4" s="2"/>
      <c r="N4" s="2"/>
      <c r="O4" s="2"/>
      <c r="Q4" s="3" t="s">
        <v>2</v>
      </c>
    </row>
    <row r="5" spans="1:17" ht="17.25" customHeight="1" x14ac:dyDescent="0.2">
      <c r="A5" s="287" t="s">
        <v>9</v>
      </c>
      <c r="B5" s="291" t="s">
        <v>10</v>
      </c>
      <c r="C5" s="289" t="s">
        <v>12</v>
      </c>
      <c r="D5" s="290"/>
      <c r="E5" s="11" t="s">
        <v>3</v>
      </c>
      <c r="F5" s="293" t="s">
        <v>41</v>
      </c>
      <c r="G5" s="294"/>
      <c r="H5" s="294"/>
      <c r="I5" s="294"/>
      <c r="J5" s="294"/>
      <c r="K5" s="294"/>
      <c r="L5" s="294"/>
      <c r="M5" s="295"/>
      <c r="N5" s="18"/>
      <c r="O5" s="276" t="s">
        <v>5</v>
      </c>
      <c r="P5" s="277"/>
      <c r="Q5" s="278"/>
    </row>
    <row r="6" spans="1:17" ht="18.75" x14ac:dyDescent="0.45">
      <c r="A6" s="288"/>
      <c r="B6" s="292"/>
      <c r="C6" s="25"/>
      <c r="D6" s="27"/>
      <c r="E6" s="12" t="s">
        <v>6</v>
      </c>
      <c r="F6" s="268" t="s">
        <v>4</v>
      </c>
      <c r="G6" s="18"/>
      <c r="H6" s="11"/>
      <c r="I6" s="11"/>
      <c r="J6" s="11"/>
      <c r="K6" s="11"/>
      <c r="L6" s="269" t="s">
        <v>1137</v>
      </c>
      <c r="M6" s="13"/>
      <c r="N6" s="66" t="s">
        <v>47</v>
      </c>
      <c r="O6" s="279" t="s">
        <v>29</v>
      </c>
      <c r="P6" s="280"/>
      <c r="Q6" s="281"/>
    </row>
    <row r="7" spans="1:17" ht="17.45" customHeight="1" x14ac:dyDescent="0.4">
      <c r="A7" s="288"/>
      <c r="B7" s="292"/>
      <c r="C7" s="28" t="s">
        <v>14</v>
      </c>
      <c r="D7" s="29" t="s">
        <v>13</v>
      </c>
      <c r="E7" s="12"/>
      <c r="F7" s="12" t="s">
        <v>7</v>
      </c>
      <c r="G7" s="14" t="s">
        <v>16</v>
      </c>
      <c r="H7" s="14" t="s">
        <v>40</v>
      </c>
      <c r="I7" s="14" t="s">
        <v>54</v>
      </c>
      <c r="J7" s="14" t="s">
        <v>56</v>
      </c>
      <c r="K7" s="14" t="s">
        <v>1136</v>
      </c>
      <c r="L7" s="14" t="s">
        <v>1139</v>
      </c>
      <c r="M7" s="30" t="s">
        <v>15</v>
      </c>
      <c r="N7" s="30"/>
      <c r="O7" s="12" t="s">
        <v>23</v>
      </c>
      <c r="P7" s="60" t="s">
        <v>25</v>
      </c>
      <c r="Q7" s="61" t="s">
        <v>27</v>
      </c>
    </row>
    <row r="8" spans="1:17" ht="17.25" customHeight="1" x14ac:dyDescent="0.45">
      <c r="A8" s="288"/>
      <c r="B8" s="15"/>
      <c r="C8" s="26"/>
      <c r="D8" s="15"/>
      <c r="E8" s="15"/>
      <c r="F8" s="16" t="s">
        <v>53</v>
      </c>
      <c r="G8" s="16"/>
      <c r="H8" s="15"/>
      <c r="I8" s="15"/>
      <c r="J8" s="15"/>
      <c r="K8" s="15"/>
      <c r="L8" s="267" t="s">
        <v>1138</v>
      </c>
      <c r="M8" s="17"/>
      <c r="N8" s="4"/>
      <c r="O8" s="12" t="s">
        <v>24</v>
      </c>
      <c r="P8" s="62" t="s">
        <v>36</v>
      </c>
      <c r="Q8" s="63" t="s">
        <v>28</v>
      </c>
    </row>
    <row r="9" spans="1:17" ht="21" customHeight="1" x14ac:dyDescent="0.45">
      <c r="A9" s="51" t="s">
        <v>11</v>
      </c>
      <c r="B9" s="47"/>
      <c r="C9" s="47"/>
      <c r="D9" s="48"/>
      <c r="E9" s="48"/>
      <c r="F9" s="48"/>
      <c r="G9" s="48"/>
      <c r="H9" s="48"/>
      <c r="I9" s="48"/>
      <c r="J9" s="48"/>
      <c r="K9" s="48"/>
      <c r="L9" s="48"/>
      <c r="M9" s="48"/>
      <c r="N9" s="296" t="s">
        <v>49</v>
      </c>
      <c r="O9" s="283" t="s">
        <v>1135</v>
      </c>
      <c r="P9" s="40"/>
      <c r="Q9" s="27"/>
    </row>
    <row r="10" spans="1:17" ht="20.25" customHeight="1" x14ac:dyDescent="0.45">
      <c r="A10" s="54" t="s">
        <v>42</v>
      </c>
      <c r="B10" s="49"/>
      <c r="C10" s="49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297"/>
      <c r="O10" s="284"/>
      <c r="P10" s="39"/>
      <c r="Q10" s="285" t="s">
        <v>1134</v>
      </c>
    </row>
    <row r="11" spans="1:17" ht="20.25" customHeight="1" x14ac:dyDescent="0.45">
      <c r="A11" s="51" t="s">
        <v>44</v>
      </c>
      <c r="B11" s="49"/>
      <c r="C11" s="49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297"/>
      <c r="O11" s="284"/>
      <c r="P11" s="282" t="s">
        <v>51</v>
      </c>
      <c r="Q11" s="285"/>
    </row>
    <row r="12" spans="1:17" ht="20.25" customHeight="1" x14ac:dyDescent="0.45">
      <c r="A12" s="51" t="s">
        <v>45</v>
      </c>
      <c r="B12" s="49"/>
      <c r="C12" s="49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297"/>
      <c r="O12" s="284"/>
      <c r="P12" s="282"/>
      <c r="Q12" s="285"/>
    </row>
    <row r="13" spans="1:17" ht="20.25" customHeight="1" x14ac:dyDescent="0.45">
      <c r="A13" s="64" t="s">
        <v>46</v>
      </c>
      <c r="B13" s="57" t="s">
        <v>35</v>
      </c>
      <c r="C13" s="58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42"/>
      <c r="O13" s="284"/>
      <c r="P13" s="282"/>
      <c r="Q13" s="285"/>
    </row>
    <row r="14" spans="1:17" ht="17.25" customHeight="1" x14ac:dyDescent="0.45">
      <c r="A14" s="52"/>
      <c r="B14" s="47" t="s">
        <v>39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41"/>
      <c r="O14" s="284"/>
      <c r="P14" s="282"/>
      <c r="Q14" s="23"/>
    </row>
    <row r="15" spans="1:17" ht="18.75" customHeight="1" x14ac:dyDescent="0.45">
      <c r="A15" s="52"/>
      <c r="B15" s="47" t="s">
        <v>32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O15" s="284"/>
      <c r="P15" s="46"/>
      <c r="Q15" s="286" t="s">
        <v>43</v>
      </c>
    </row>
    <row r="16" spans="1:17" ht="16.5" customHeight="1" x14ac:dyDescent="0.45">
      <c r="A16" s="52"/>
      <c r="B16" s="48" t="s">
        <v>33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41"/>
      <c r="O16" s="284"/>
      <c r="P16" s="46"/>
      <c r="Q16" s="286"/>
    </row>
    <row r="17" spans="1:17" ht="17.25" customHeight="1" x14ac:dyDescent="0.45">
      <c r="A17" s="52"/>
      <c r="B17" s="55" t="s">
        <v>34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41"/>
      <c r="O17" s="284"/>
      <c r="P17" s="46"/>
      <c r="Q17" s="286"/>
    </row>
    <row r="18" spans="1:17" ht="21" customHeight="1" x14ac:dyDescent="0.45">
      <c r="A18" s="52"/>
      <c r="B18" s="53" t="s">
        <v>31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42"/>
      <c r="O18" s="284"/>
      <c r="P18" s="46"/>
      <c r="Q18" s="286"/>
    </row>
    <row r="19" spans="1:17" ht="17.25" customHeight="1" x14ac:dyDescent="0.45">
      <c r="A19" s="23"/>
      <c r="B19" s="261" t="s">
        <v>22</v>
      </c>
      <c r="C19" s="262"/>
      <c r="D19" s="263"/>
      <c r="E19" s="263"/>
      <c r="F19" s="263"/>
      <c r="G19" s="263"/>
      <c r="H19" s="263"/>
      <c r="I19" s="263"/>
      <c r="J19" s="263"/>
      <c r="K19" s="263"/>
      <c r="L19" s="263"/>
      <c r="M19" s="263"/>
      <c r="N19" s="67"/>
      <c r="O19" s="23"/>
      <c r="P19" s="46"/>
      <c r="Q19" s="23"/>
    </row>
    <row r="20" spans="1:17" ht="9.75" customHeight="1" x14ac:dyDescent="0.45">
      <c r="A20" s="23"/>
      <c r="B20" s="59" t="s">
        <v>21</v>
      </c>
      <c r="C20" s="20"/>
      <c r="D20" s="5"/>
      <c r="E20" s="5"/>
      <c r="F20" s="5"/>
      <c r="G20" s="5"/>
      <c r="H20" s="5"/>
      <c r="I20" s="5"/>
      <c r="J20" s="5"/>
      <c r="K20" s="5"/>
      <c r="L20" s="5"/>
      <c r="M20" s="5"/>
      <c r="N20" s="43"/>
      <c r="O20" s="271" t="s">
        <v>50</v>
      </c>
      <c r="P20" s="46"/>
      <c r="Q20" s="23"/>
    </row>
    <row r="21" spans="1:17" ht="18.75" x14ac:dyDescent="0.45">
      <c r="A21" s="23"/>
      <c r="B21" s="264" t="s">
        <v>18</v>
      </c>
      <c r="C21" s="265"/>
      <c r="D21" s="263"/>
      <c r="E21" s="263"/>
      <c r="F21" s="263"/>
      <c r="G21" s="263"/>
      <c r="H21" s="263"/>
      <c r="I21" s="263"/>
      <c r="J21" s="263"/>
      <c r="K21" s="263"/>
      <c r="L21" s="263"/>
      <c r="M21" s="263"/>
      <c r="N21" s="43"/>
      <c r="O21" s="271"/>
      <c r="P21" s="46"/>
      <c r="Q21" s="23"/>
    </row>
    <row r="22" spans="1:17" ht="11.25" customHeight="1" x14ac:dyDescent="0.45">
      <c r="A22" s="23"/>
      <c r="B22" s="31" t="s">
        <v>19</v>
      </c>
      <c r="C22" s="19"/>
      <c r="D22" s="5"/>
      <c r="E22" s="5"/>
      <c r="F22" s="5"/>
      <c r="G22" s="5"/>
      <c r="H22" s="5"/>
      <c r="I22" s="5"/>
      <c r="J22" s="5"/>
      <c r="K22" s="5"/>
      <c r="L22" s="5"/>
      <c r="M22" s="5"/>
      <c r="N22" s="43"/>
      <c r="O22" s="271"/>
      <c r="P22" s="46"/>
      <c r="Q22" s="23"/>
    </row>
    <row r="23" spans="1:17" ht="18.75" x14ac:dyDescent="0.45">
      <c r="A23" s="23"/>
      <c r="B23" s="264" t="s">
        <v>17</v>
      </c>
      <c r="C23" s="265"/>
      <c r="D23" s="263"/>
      <c r="E23" s="263"/>
      <c r="F23" s="263"/>
      <c r="G23" s="263"/>
      <c r="H23" s="263"/>
      <c r="I23" s="263"/>
      <c r="J23" s="263"/>
      <c r="K23" s="263"/>
      <c r="L23" s="263"/>
      <c r="M23" s="263"/>
      <c r="N23" s="44"/>
      <c r="O23" s="266"/>
      <c r="P23" s="46"/>
      <c r="Q23" s="23"/>
    </row>
    <row r="24" spans="1:17" ht="12" customHeight="1" x14ac:dyDescent="0.45">
      <c r="A24" s="23"/>
      <c r="B24" s="31" t="s">
        <v>20</v>
      </c>
      <c r="C24" s="21"/>
      <c r="D24" s="6"/>
      <c r="E24" s="6"/>
      <c r="F24" s="6"/>
      <c r="G24" s="6"/>
      <c r="H24" s="6"/>
      <c r="I24" s="6"/>
      <c r="J24" s="6"/>
      <c r="K24" s="6"/>
      <c r="L24" s="6"/>
      <c r="M24" s="6"/>
      <c r="N24" s="44"/>
      <c r="O24" s="6"/>
      <c r="P24" s="46"/>
      <c r="Q24" s="23"/>
    </row>
    <row r="25" spans="1:17" ht="18.75" x14ac:dyDescent="0.45">
      <c r="A25" s="23"/>
      <c r="B25" s="264" t="s">
        <v>26</v>
      </c>
      <c r="C25" s="265"/>
      <c r="D25" s="263"/>
      <c r="E25" s="263"/>
      <c r="F25" s="263"/>
      <c r="G25" s="263"/>
      <c r="H25" s="263"/>
      <c r="I25" s="263"/>
      <c r="J25" s="263"/>
      <c r="K25" s="263"/>
      <c r="L25" s="263"/>
      <c r="M25" s="263"/>
      <c r="N25" s="44"/>
      <c r="O25" s="6"/>
      <c r="P25" s="46"/>
      <c r="Q25" s="23"/>
    </row>
    <row r="26" spans="1:17" ht="8.25" customHeight="1" x14ac:dyDescent="0.45">
      <c r="A26" s="23"/>
      <c r="B26" s="31" t="s">
        <v>19</v>
      </c>
      <c r="C26" s="21"/>
      <c r="D26" s="6"/>
      <c r="E26" s="6"/>
      <c r="F26" s="6"/>
      <c r="G26" s="6"/>
      <c r="H26" s="6"/>
      <c r="I26" s="6"/>
      <c r="J26" s="6"/>
      <c r="K26" s="6"/>
      <c r="L26" s="6"/>
      <c r="M26" s="6"/>
      <c r="N26" s="44"/>
      <c r="O26" s="6"/>
      <c r="P26" s="46"/>
      <c r="Q26" s="23"/>
    </row>
    <row r="27" spans="1:17" ht="11.25" customHeight="1" x14ac:dyDescent="0.45">
      <c r="A27" s="24"/>
      <c r="B27" s="22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45"/>
      <c r="O27" s="7"/>
      <c r="P27" s="37"/>
      <c r="Q27" s="24"/>
    </row>
    <row r="28" spans="1:17" ht="102" customHeight="1" x14ac:dyDescent="0.2">
      <c r="A28" s="272" t="s">
        <v>1140</v>
      </c>
      <c r="B28" s="273"/>
      <c r="C28" s="273"/>
      <c r="D28" s="273"/>
      <c r="E28" s="273"/>
      <c r="F28" s="273"/>
      <c r="G28" s="273"/>
      <c r="H28" s="273"/>
      <c r="I28" s="273"/>
      <c r="J28" s="273"/>
      <c r="K28" s="273"/>
      <c r="L28" s="273"/>
      <c r="M28" s="273"/>
      <c r="N28" s="273"/>
      <c r="O28" s="273"/>
      <c r="P28" s="273"/>
      <c r="Q28" s="273"/>
    </row>
    <row r="29" spans="1:17" ht="21.75" x14ac:dyDescent="0.5">
      <c r="A29" s="274"/>
      <c r="B29" s="274"/>
      <c r="C29" s="274"/>
      <c r="D29" s="274"/>
      <c r="E29" s="274"/>
      <c r="F29" s="274"/>
      <c r="G29" s="274"/>
      <c r="H29" s="274"/>
      <c r="I29" s="274"/>
      <c r="J29" s="274"/>
      <c r="K29" s="274"/>
      <c r="L29" s="274"/>
      <c r="M29" s="274"/>
      <c r="N29" s="274"/>
      <c r="O29" s="274"/>
      <c r="P29" s="274"/>
      <c r="Q29" s="274"/>
    </row>
    <row r="30" spans="1:17" ht="18" customHeight="1" x14ac:dyDescent="0.5">
      <c r="A30" s="33"/>
      <c r="C30" s="33"/>
      <c r="D30" s="34"/>
      <c r="E30" s="34"/>
      <c r="F30" s="32"/>
      <c r="G30" s="32"/>
      <c r="M30" s="2"/>
      <c r="N30" s="2"/>
      <c r="O30" s="2"/>
      <c r="P30" s="2"/>
    </row>
    <row r="31" spans="1:17" ht="20.25" customHeight="1" x14ac:dyDescent="0.55000000000000004">
      <c r="C31" s="33"/>
      <c r="D31" s="34"/>
      <c r="E31" s="34"/>
      <c r="F31" s="32"/>
      <c r="G31" s="32"/>
      <c r="I31" s="10"/>
    </row>
    <row r="32" spans="1:17" ht="18" customHeight="1" x14ac:dyDescent="0.2"/>
    <row r="34" spans="8:13" ht="18.75" x14ac:dyDescent="0.45">
      <c r="H34" s="8"/>
      <c r="I34" s="8"/>
      <c r="J34" s="8"/>
      <c r="K34" s="8"/>
      <c r="L34" s="8"/>
      <c r="M34" s="8"/>
    </row>
    <row r="35" spans="8:13" ht="18.75" x14ac:dyDescent="0.45">
      <c r="H35" s="2"/>
      <c r="I35" s="2"/>
      <c r="J35" s="2"/>
      <c r="K35" s="2"/>
      <c r="L35" s="2"/>
      <c r="M35" s="2"/>
    </row>
  </sheetData>
  <mergeCells count="16">
    <mergeCell ref="O20:O22"/>
    <mergeCell ref="A28:Q28"/>
    <mergeCell ref="A29:Q29"/>
    <mergeCell ref="B1:P1"/>
    <mergeCell ref="B2:P2"/>
    <mergeCell ref="O5:Q5"/>
    <mergeCell ref="O6:Q6"/>
    <mergeCell ref="P11:P14"/>
    <mergeCell ref="O9:O18"/>
    <mergeCell ref="Q10:Q13"/>
    <mergeCell ref="Q15:Q18"/>
    <mergeCell ref="A5:A8"/>
    <mergeCell ref="C5:D5"/>
    <mergeCell ref="B5:B7"/>
    <mergeCell ref="F5:M5"/>
    <mergeCell ref="N9:N12"/>
  </mergeCells>
  <pageMargins left="0.31496062992126" right="3.9370078740157501E-2" top="0.31496062992126" bottom="0.25" header="0.31496062992126" footer="0.31496062992126"/>
  <pageSetup paperSize="9" scale="88" fitToHeight="0" orientation="landscape" r:id="rId1"/>
  <headerFooter>
    <oddHeader>&amp;R&amp;"TH SarabunPSK,ตัวหนา"&amp;16ส่วนที่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T887"/>
  <sheetViews>
    <sheetView tabSelected="1" view="pageBreakPreview" topLeftCell="A19" zoomScale="70" zoomScaleNormal="100" zoomScaleSheetLayoutView="70" workbookViewId="0">
      <selection activeCell="A12" sqref="A12:B12"/>
    </sheetView>
  </sheetViews>
  <sheetFormatPr defaultColWidth="9.125" defaultRowHeight="18.75" x14ac:dyDescent="0.45"/>
  <cols>
    <col min="1" max="1" width="13.125" style="2" customWidth="1"/>
    <col min="2" max="2" width="39.125" style="153" customWidth="1"/>
    <col min="3" max="3" width="6.75" style="258" customWidth="1"/>
    <col min="4" max="4" width="8.75" style="251" customWidth="1"/>
    <col min="5" max="5" width="11.875" style="251" bestFit="1" customWidth="1"/>
    <col min="6" max="6" width="12.375" style="247" customWidth="1"/>
    <col min="7" max="7" width="11.875" style="247" bestFit="1" customWidth="1"/>
    <col min="8" max="8" width="11.875" style="248" bestFit="1" customWidth="1"/>
    <col min="9" max="9" width="11" style="247" bestFit="1" customWidth="1"/>
    <col min="10" max="10" width="11.125" style="247" bestFit="1" customWidth="1"/>
    <col min="11" max="11" width="12.125" style="247" bestFit="1" customWidth="1"/>
    <col min="12" max="12" width="6.75" style="249" customWidth="1"/>
    <col min="13" max="13" width="11.25" style="2" customWidth="1"/>
    <col min="14" max="14" width="17.375" style="2" bestFit="1" customWidth="1"/>
    <col min="15" max="15" width="11.375" style="250" customWidth="1"/>
    <col min="16" max="16" width="6.875" style="251" customWidth="1"/>
    <col min="17" max="17" width="18" style="2" customWidth="1"/>
    <col min="18" max="16384" width="9.125" style="2"/>
  </cols>
  <sheetData>
    <row r="1" spans="1:20" ht="16.5" customHeight="1" x14ac:dyDescent="0.45">
      <c r="A1" s="308" t="s">
        <v>30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</row>
    <row r="2" spans="1:20" ht="16.5" customHeight="1" x14ac:dyDescent="0.45">
      <c r="A2" s="308" t="s">
        <v>8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</row>
    <row r="3" spans="1:20" ht="16.5" customHeight="1" x14ac:dyDescent="0.45">
      <c r="A3" s="308" t="s">
        <v>57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</row>
    <row r="4" spans="1:20" ht="16.5" customHeight="1" x14ac:dyDescent="0.45">
      <c r="A4" s="309" t="s">
        <v>2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</row>
    <row r="5" spans="1:20" ht="15.75" customHeight="1" x14ac:dyDescent="0.45">
      <c r="A5" s="310" t="s">
        <v>9</v>
      </c>
      <c r="B5" s="291" t="s">
        <v>10</v>
      </c>
      <c r="C5" s="313" t="s">
        <v>12</v>
      </c>
      <c r="D5" s="314"/>
      <c r="E5" s="11" t="s">
        <v>3</v>
      </c>
      <c r="F5" s="315" t="s">
        <v>41</v>
      </c>
      <c r="G5" s="316"/>
      <c r="H5" s="317"/>
      <c r="I5" s="316"/>
      <c r="J5" s="316"/>
      <c r="K5" s="318"/>
      <c r="L5" s="65"/>
      <c r="M5" s="276" t="s">
        <v>5</v>
      </c>
      <c r="N5" s="277"/>
      <c r="O5" s="277"/>
      <c r="P5" s="277"/>
      <c r="Q5" s="278"/>
    </row>
    <row r="6" spans="1:20" ht="15.75" customHeight="1" x14ac:dyDescent="0.45">
      <c r="A6" s="311"/>
      <c r="B6" s="292"/>
      <c r="C6" s="68"/>
      <c r="D6" s="69"/>
      <c r="E6" s="12" t="s">
        <v>6</v>
      </c>
      <c r="F6" s="70" t="s">
        <v>4</v>
      </c>
      <c r="G6" s="70"/>
      <c r="H6" s="71"/>
      <c r="I6" s="70"/>
      <c r="J6" s="70"/>
      <c r="K6" s="72"/>
      <c r="L6" s="66" t="s">
        <v>47</v>
      </c>
      <c r="M6" s="319" t="s">
        <v>58</v>
      </c>
      <c r="N6" s="320"/>
      <c r="O6" s="320"/>
      <c r="P6" s="320"/>
      <c r="Q6" s="321"/>
    </row>
    <row r="7" spans="1:20" ht="15.75" customHeight="1" x14ac:dyDescent="0.45">
      <c r="A7" s="311"/>
      <c r="B7" s="292"/>
      <c r="C7" s="68" t="s">
        <v>14</v>
      </c>
      <c r="D7" s="12" t="s">
        <v>13</v>
      </c>
      <c r="E7" s="12"/>
      <c r="F7" s="73" t="s">
        <v>7</v>
      </c>
      <c r="G7" s="74" t="s">
        <v>16</v>
      </c>
      <c r="H7" s="75" t="s">
        <v>40</v>
      </c>
      <c r="I7" s="74" t="s">
        <v>54</v>
      </c>
      <c r="J7" s="74" t="s">
        <v>55</v>
      </c>
      <c r="K7" s="76" t="s">
        <v>15</v>
      </c>
      <c r="L7" s="77"/>
      <c r="M7" s="12" t="s">
        <v>23</v>
      </c>
      <c r="N7" s="30" t="s">
        <v>25</v>
      </c>
      <c r="O7" s="299" t="s">
        <v>38</v>
      </c>
      <c r="P7" s="300"/>
      <c r="Q7" s="78" t="s">
        <v>27</v>
      </c>
    </row>
    <row r="8" spans="1:20" ht="15.75" customHeight="1" x14ac:dyDescent="0.45">
      <c r="A8" s="311"/>
      <c r="B8" s="312"/>
      <c r="C8" s="79"/>
      <c r="D8" s="15"/>
      <c r="E8" s="15"/>
      <c r="F8" s="80" t="s">
        <v>53</v>
      </c>
      <c r="G8" s="81"/>
      <c r="H8" s="82"/>
      <c r="I8" s="81"/>
      <c r="J8" s="81"/>
      <c r="K8" s="83"/>
      <c r="L8" s="84"/>
      <c r="M8" s="12" t="s">
        <v>24</v>
      </c>
      <c r="N8" s="85" t="s">
        <v>36</v>
      </c>
      <c r="O8" s="86" t="s">
        <v>37</v>
      </c>
      <c r="P8" s="87" t="s">
        <v>52</v>
      </c>
      <c r="Q8" s="88" t="s">
        <v>28</v>
      </c>
    </row>
    <row r="9" spans="1:20" ht="34.5" customHeight="1" x14ac:dyDescent="0.45">
      <c r="A9" s="301" t="s">
        <v>59</v>
      </c>
      <c r="B9" s="302"/>
      <c r="C9" s="89"/>
      <c r="D9" s="90"/>
      <c r="E9" s="90"/>
      <c r="F9" s="91">
        <f>+F13</f>
        <v>255736.67249999999</v>
      </c>
      <c r="G9" s="91">
        <f t="shared" ref="G9:K9" si="0">+G13</f>
        <v>73865.768500000006</v>
      </c>
      <c r="H9" s="91">
        <f t="shared" si="0"/>
        <v>240153.7763</v>
      </c>
      <c r="I9" s="91">
        <f t="shared" si="0"/>
        <v>81402.645469080002</v>
      </c>
      <c r="J9" s="91">
        <f t="shared" si="0"/>
        <v>31132</v>
      </c>
      <c r="K9" s="91">
        <f t="shared" si="0"/>
        <v>682290.86276907998</v>
      </c>
      <c r="L9" s="92"/>
      <c r="M9" s="93"/>
      <c r="N9" s="94"/>
      <c r="O9" s="92"/>
      <c r="P9" s="95"/>
      <c r="Q9" s="96"/>
    </row>
    <row r="10" spans="1:20" ht="46.5" customHeight="1" x14ac:dyDescent="0.45">
      <c r="A10" s="303" t="s">
        <v>60</v>
      </c>
      <c r="B10" s="304"/>
      <c r="C10" s="97"/>
      <c r="D10" s="98"/>
      <c r="E10" s="98"/>
      <c r="F10" s="99"/>
      <c r="G10" s="99"/>
      <c r="H10" s="100"/>
      <c r="I10" s="99"/>
      <c r="J10" s="99"/>
      <c r="K10" s="99"/>
      <c r="L10" s="101"/>
      <c r="M10" s="102"/>
      <c r="N10" s="103"/>
      <c r="O10" s="104"/>
      <c r="P10" s="105"/>
      <c r="Q10" s="106"/>
      <c r="S10" s="2" t="s">
        <v>61</v>
      </c>
    </row>
    <row r="11" spans="1:20" ht="48.75" customHeight="1" x14ac:dyDescent="0.45">
      <c r="A11" s="303" t="s">
        <v>62</v>
      </c>
      <c r="B11" s="304"/>
      <c r="C11" s="97"/>
      <c r="D11" s="98"/>
      <c r="E11" s="98"/>
      <c r="F11" s="99"/>
      <c r="G11" s="99"/>
      <c r="H11" s="100"/>
      <c r="I11" s="99"/>
      <c r="J11" s="99"/>
      <c r="K11" s="99"/>
      <c r="L11" s="101"/>
      <c r="M11" s="102"/>
      <c r="N11" s="107"/>
      <c r="O11" s="86"/>
      <c r="P11" s="105"/>
      <c r="Q11" s="106"/>
    </row>
    <row r="12" spans="1:20" ht="82.5" customHeight="1" x14ac:dyDescent="0.45">
      <c r="A12" s="303" t="s">
        <v>63</v>
      </c>
      <c r="B12" s="304"/>
      <c r="C12" s="97"/>
      <c r="D12" s="98"/>
      <c r="E12" s="98"/>
      <c r="F12" s="99"/>
      <c r="G12" s="99"/>
      <c r="H12" s="100"/>
      <c r="I12" s="99"/>
      <c r="J12" s="99"/>
      <c r="K12" s="99"/>
      <c r="L12" s="101"/>
      <c r="M12" s="102"/>
      <c r="N12" s="107"/>
      <c r="O12" s="86"/>
      <c r="P12" s="105"/>
      <c r="Q12" s="106"/>
      <c r="T12" s="2" t="s">
        <v>64</v>
      </c>
    </row>
    <row r="13" spans="1:20" s="114" customFormat="1" x14ac:dyDescent="0.45">
      <c r="A13" s="108"/>
      <c r="B13" s="109" t="s">
        <v>35</v>
      </c>
      <c r="C13" s="110"/>
      <c r="D13" s="111"/>
      <c r="E13" s="111"/>
      <c r="F13" s="112">
        <v>255736.67249999999</v>
      </c>
      <c r="G13" s="112">
        <v>73865.768500000006</v>
      </c>
      <c r="H13" s="112">
        <f>+H14+H15+H16</f>
        <v>240153.7763</v>
      </c>
      <c r="I13" s="112">
        <f>+I14+I15+I16</f>
        <v>81402.645469080002</v>
      </c>
      <c r="J13" s="112">
        <f t="shared" ref="J13" si="1">+J14+J15+J16</f>
        <v>31132</v>
      </c>
      <c r="K13" s="112">
        <f>SUM(F13:J13)</f>
        <v>682290.86276907998</v>
      </c>
      <c r="L13" s="101"/>
      <c r="M13" s="102"/>
      <c r="N13" s="107"/>
      <c r="O13" s="113"/>
      <c r="P13" s="87"/>
      <c r="Q13" s="106"/>
    </row>
    <row r="14" spans="1:20" s="114" customFormat="1" x14ac:dyDescent="0.45">
      <c r="A14" s="108"/>
      <c r="B14" s="115" t="s">
        <v>39</v>
      </c>
      <c r="C14" s="116"/>
      <c r="D14" s="117"/>
      <c r="E14" s="117"/>
      <c r="F14" s="118"/>
      <c r="G14" s="118"/>
      <c r="H14" s="118">
        <f>+H26+H78+H144+H495+H538+H572+H601+H623+H656+H678+H831+H872</f>
        <v>86869.462899999999</v>
      </c>
      <c r="I14" s="118">
        <f>+I26+I78+I144+I495+I538+I572+I601+I623+I656+I831+I872+I678</f>
        <v>36062.245469080008</v>
      </c>
      <c r="J14" s="118">
        <f>+J26+J78+J144+J495+J538+J572+J601+J623+J656+J831+J872+J678</f>
        <v>724</v>
      </c>
      <c r="K14" s="119"/>
      <c r="L14" s="101"/>
      <c r="M14" s="102"/>
      <c r="N14" s="107"/>
      <c r="O14" s="120"/>
      <c r="P14" s="87"/>
      <c r="Q14" s="106"/>
    </row>
    <row r="15" spans="1:20" s="114" customFormat="1" x14ac:dyDescent="0.45">
      <c r="A15" s="108"/>
      <c r="B15" s="115" t="s">
        <v>32</v>
      </c>
      <c r="C15" s="116"/>
      <c r="D15" s="117"/>
      <c r="E15" s="117"/>
      <c r="F15" s="118"/>
      <c r="G15" s="118"/>
      <c r="H15" s="118">
        <f>+H20+H71+H75+H101+H122+H492+H620+H652+H711+H717+H723+H729+H766+H864+H869+H737+H741+H745+H749+H753+H757+H761</f>
        <v>137510.7934</v>
      </c>
      <c r="I15" s="118">
        <f>+I20+I71+I75+I101+I122+I492+I620+I652+I711+I717+I723+I729+I766+I864+I869</f>
        <v>13291</v>
      </c>
      <c r="J15" s="118">
        <f>+J20+J71+J75+J101+J122+J492+J620+J652+J711+J717+J723+J729+J766+J864+J869</f>
        <v>0</v>
      </c>
      <c r="K15" s="119"/>
      <c r="L15" s="121"/>
      <c r="M15" s="102"/>
      <c r="N15" s="106"/>
      <c r="O15" s="120"/>
      <c r="P15" s="87"/>
      <c r="Q15" s="122"/>
    </row>
    <row r="16" spans="1:20" s="114" customFormat="1" x14ac:dyDescent="0.45">
      <c r="A16" s="108"/>
      <c r="B16" s="115" t="s">
        <v>33</v>
      </c>
      <c r="C16" s="116"/>
      <c r="D16" s="117"/>
      <c r="E16" s="117"/>
      <c r="F16" s="118"/>
      <c r="G16" s="118"/>
      <c r="H16" s="118">
        <f>+H57+H93+H349+H516+H565+H593+H613+H641+H671+H706+H851</f>
        <v>15773.519999999999</v>
      </c>
      <c r="I16" s="118">
        <f>+I57+I93+I349+I516+I565+I593+I613+I641+I671+I851+I706</f>
        <v>32049.399999999998</v>
      </c>
      <c r="J16" s="118">
        <f>+J57+J93+J349+J516+J565+J593+J613+J641+J671+J851+J706</f>
        <v>30408</v>
      </c>
      <c r="K16" s="119"/>
      <c r="L16" s="101"/>
      <c r="M16" s="102"/>
      <c r="N16" s="106"/>
      <c r="O16" s="120"/>
      <c r="P16" s="87"/>
      <c r="Q16" s="122"/>
    </row>
    <row r="17" spans="1:17" s="131" customFormat="1" x14ac:dyDescent="0.45">
      <c r="A17" s="108"/>
      <c r="B17" s="123" t="s">
        <v>34</v>
      </c>
      <c r="C17" s="124"/>
      <c r="D17" s="125"/>
      <c r="E17" s="125"/>
      <c r="F17" s="126"/>
      <c r="G17" s="126"/>
      <c r="H17" s="127">
        <f>+H597</f>
        <v>0.18179999999999999</v>
      </c>
      <c r="I17" s="126"/>
      <c r="J17" s="126"/>
      <c r="K17" s="126"/>
      <c r="L17" s="128"/>
      <c r="M17" s="102"/>
      <c r="N17" s="129"/>
      <c r="O17" s="130"/>
      <c r="P17" s="105"/>
      <c r="Q17" s="122"/>
    </row>
    <row r="18" spans="1:17" s="137" customFormat="1" ht="24.75" customHeight="1" x14ac:dyDescent="0.2">
      <c r="A18" s="132"/>
      <c r="B18" s="133" t="s">
        <v>65</v>
      </c>
      <c r="C18" s="134"/>
      <c r="D18" s="135"/>
      <c r="E18" s="135"/>
      <c r="F18" s="136">
        <f>F19</f>
        <v>91616.025699999998</v>
      </c>
      <c r="G18" s="136">
        <v>10450.271699999999</v>
      </c>
      <c r="H18" s="136">
        <f>+H19</f>
        <v>21968.811199999996</v>
      </c>
      <c r="I18" s="136">
        <f t="shared" ref="I18:J18" si="2">+I19</f>
        <v>16285.016900000001</v>
      </c>
      <c r="J18" s="136">
        <f t="shared" si="2"/>
        <v>0</v>
      </c>
      <c r="K18" s="136">
        <f>SUM(F18:J18)</f>
        <v>140320.12549999999</v>
      </c>
      <c r="L18" s="135"/>
      <c r="M18" s="305" t="s">
        <v>66</v>
      </c>
      <c r="N18" s="298" t="s">
        <v>67</v>
      </c>
      <c r="O18" s="135"/>
      <c r="P18" s="135"/>
      <c r="Q18" s="298" t="s">
        <v>68</v>
      </c>
    </row>
    <row r="19" spans="1:17" s="137" customFormat="1" x14ac:dyDescent="0.2">
      <c r="A19" s="122"/>
      <c r="B19" s="138" t="s">
        <v>69</v>
      </c>
      <c r="C19" s="139"/>
      <c r="D19" s="101"/>
      <c r="E19" s="101"/>
      <c r="F19" s="140">
        <v>91616.025699999998</v>
      </c>
      <c r="G19" s="140">
        <v>10450.271699999999</v>
      </c>
      <c r="H19" s="141">
        <f>+H20+H26+H57</f>
        <v>21968.811199999996</v>
      </c>
      <c r="I19" s="140">
        <f t="shared" ref="I19:J19" si="3">+I20+I26+I57</f>
        <v>16285.016900000001</v>
      </c>
      <c r="J19" s="140">
        <f t="shared" si="3"/>
        <v>0</v>
      </c>
      <c r="K19" s="140">
        <f>SUM(F19:J19)</f>
        <v>140320.12549999999</v>
      </c>
      <c r="L19" s="101"/>
      <c r="M19" s="306"/>
      <c r="N19" s="298"/>
      <c r="O19" s="142"/>
      <c r="P19" s="142"/>
      <c r="Q19" s="298"/>
    </row>
    <row r="20" spans="1:17" s="147" customFormat="1" x14ac:dyDescent="0.2">
      <c r="A20" s="143"/>
      <c r="B20" s="143" t="s">
        <v>22</v>
      </c>
      <c r="C20" s="144"/>
      <c r="D20" s="145"/>
      <c r="E20" s="145"/>
      <c r="F20" s="146">
        <f t="shared" ref="F20:G20" si="4">SUM(F22)</f>
        <v>0</v>
      </c>
      <c r="G20" s="146">
        <f t="shared" si="4"/>
        <v>0</v>
      </c>
      <c r="H20" s="146">
        <f>SUM(H22:H25)</f>
        <v>5093.3155999999999</v>
      </c>
      <c r="I20" s="146">
        <f t="shared" ref="I20:K20" si="5">SUM(I22)</f>
        <v>13291</v>
      </c>
      <c r="J20" s="146">
        <f t="shared" si="5"/>
        <v>0</v>
      </c>
      <c r="K20" s="146">
        <f t="shared" si="5"/>
        <v>18291</v>
      </c>
      <c r="L20" s="145"/>
      <c r="M20" s="306"/>
      <c r="N20" s="298"/>
      <c r="O20" s="145"/>
      <c r="P20" s="145"/>
      <c r="Q20" s="298"/>
    </row>
    <row r="21" spans="1:17" s="137" customFormat="1" x14ac:dyDescent="0.2">
      <c r="A21" s="122"/>
      <c r="B21" s="115" t="s">
        <v>70</v>
      </c>
      <c r="C21" s="139"/>
      <c r="D21" s="101"/>
      <c r="E21" s="101"/>
      <c r="F21" s="140"/>
      <c r="G21" s="140"/>
      <c r="H21" s="141"/>
      <c r="I21" s="140"/>
      <c r="J21" s="140"/>
      <c r="K21" s="140"/>
      <c r="L21" s="142"/>
      <c r="M21" s="306"/>
      <c r="N21" s="298"/>
      <c r="O21" s="142"/>
      <c r="P21" s="142"/>
      <c r="Q21" s="298"/>
    </row>
    <row r="22" spans="1:17" s="153" customFormat="1" ht="37.5" x14ac:dyDescent="0.2">
      <c r="A22" s="102"/>
      <c r="B22" s="148" t="s">
        <v>71</v>
      </c>
      <c r="C22" s="149">
        <v>1</v>
      </c>
      <c r="D22" s="128" t="s">
        <v>72</v>
      </c>
      <c r="E22" s="128" t="s">
        <v>73</v>
      </c>
      <c r="F22" s="150"/>
      <c r="G22" s="150"/>
      <c r="H22" s="151">
        <v>5000</v>
      </c>
      <c r="I22" s="150">
        <v>13291</v>
      </c>
      <c r="J22" s="150"/>
      <c r="K22" s="150">
        <f>SUM(F22:J22)</f>
        <v>18291</v>
      </c>
      <c r="L22" s="152" t="s">
        <v>74</v>
      </c>
      <c r="M22" s="306"/>
      <c r="N22" s="298"/>
      <c r="O22" s="152"/>
      <c r="P22" s="152"/>
      <c r="Q22" s="298"/>
    </row>
    <row r="23" spans="1:17" s="137" customFormat="1" x14ac:dyDescent="0.2">
      <c r="A23" s="122"/>
      <c r="B23" s="115" t="s">
        <v>75</v>
      </c>
      <c r="C23" s="139"/>
      <c r="D23" s="101"/>
      <c r="E23" s="101"/>
      <c r="F23" s="140"/>
      <c r="G23" s="140"/>
      <c r="H23" s="141"/>
      <c r="I23" s="140"/>
      <c r="J23" s="140"/>
      <c r="K23" s="140"/>
      <c r="L23" s="142"/>
      <c r="M23" s="306"/>
      <c r="N23" s="298"/>
      <c r="O23" s="142"/>
      <c r="P23" s="142"/>
      <c r="Q23" s="298"/>
    </row>
    <row r="24" spans="1:17" s="153" customFormat="1" ht="37.5" x14ac:dyDescent="0.2">
      <c r="A24" s="102"/>
      <c r="B24" s="148" t="s">
        <v>76</v>
      </c>
      <c r="C24" s="149">
        <v>1</v>
      </c>
      <c r="D24" s="128" t="s">
        <v>72</v>
      </c>
      <c r="E24" s="128">
        <v>2565</v>
      </c>
      <c r="F24" s="150"/>
      <c r="G24" s="150"/>
      <c r="H24" s="151">
        <v>45.705599999999997</v>
      </c>
      <c r="I24" s="150"/>
      <c r="J24" s="150"/>
      <c r="K24" s="150">
        <f>SUM(F24:J24)</f>
        <v>45.705599999999997</v>
      </c>
      <c r="L24" s="152" t="s">
        <v>77</v>
      </c>
      <c r="M24" s="306"/>
      <c r="N24" s="298"/>
      <c r="O24" s="152"/>
      <c r="P24" s="152"/>
      <c r="Q24" s="298"/>
    </row>
    <row r="25" spans="1:17" s="153" customFormat="1" ht="37.5" x14ac:dyDescent="0.2">
      <c r="A25" s="102"/>
      <c r="B25" s="148" t="s">
        <v>78</v>
      </c>
      <c r="C25" s="149">
        <v>1</v>
      </c>
      <c r="D25" s="128" t="s">
        <v>72</v>
      </c>
      <c r="E25" s="128">
        <v>2565</v>
      </c>
      <c r="F25" s="150"/>
      <c r="G25" s="150"/>
      <c r="H25" s="151">
        <v>47.61</v>
      </c>
      <c r="I25" s="150"/>
      <c r="J25" s="150"/>
      <c r="K25" s="150">
        <f>SUM(F25:J25)</f>
        <v>47.61</v>
      </c>
      <c r="L25" s="152" t="s">
        <v>77</v>
      </c>
      <c r="M25" s="306"/>
      <c r="N25" s="298"/>
      <c r="O25" s="152"/>
      <c r="P25" s="152"/>
      <c r="Q25" s="298"/>
    </row>
    <row r="26" spans="1:17" s="147" customFormat="1" x14ac:dyDescent="0.2">
      <c r="A26" s="143"/>
      <c r="B26" s="143" t="s">
        <v>18</v>
      </c>
      <c r="C26" s="144"/>
      <c r="D26" s="145"/>
      <c r="E26" s="145"/>
      <c r="F26" s="146">
        <f t="shared" ref="F26:G26" si="6">SUM(F28:F56)</f>
        <v>25033.928572999997</v>
      </c>
      <c r="G26" s="146">
        <f t="shared" si="6"/>
        <v>8238.3677000000007</v>
      </c>
      <c r="H26" s="146">
        <f>SUM(H28:H56)</f>
        <v>16771.8956</v>
      </c>
      <c r="I26" s="146">
        <f t="shared" ref="I26:K26" si="7">SUM(I28:I56)</f>
        <v>2658.0169000000001</v>
      </c>
      <c r="J26" s="146">
        <f t="shared" si="7"/>
        <v>0</v>
      </c>
      <c r="K26" s="146">
        <f t="shared" si="7"/>
        <v>52702.208773000006</v>
      </c>
      <c r="L26" s="145"/>
      <c r="M26" s="306"/>
      <c r="N26" s="298"/>
      <c r="O26" s="145"/>
      <c r="P26" s="145"/>
      <c r="Q26" s="298"/>
    </row>
    <row r="27" spans="1:17" s="137" customFormat="1" x14ac:dyDescent="0.2">
      <c r="A27" s="122"/>
      <c r="B27" s="115" t="s">
        <v>79</v>
      </c>
      <c r="C27" s="139"/>
      <c r="D27" s="101"/>
      <c r="E27" s="101"/>
      <c r="F27" s="140"/>
      <c r="G27" s="140"/>
      <c r="H27" s="141"/>
      <c r="I27" s="140"/>
      <c r="J27" s="140"/>
      <c r="K27" s="140"/>
      <c r="L27" s="101"/>
      <c r="M27" s="306"/>
      <c r="N27" s="298"/>
      <c r="O27" s="142"/>
      <c r="P27" s="142"/>
      <c r="Q27" s="298"/>
    </row>
    <row r="28" spans="1:17" s="153" customFormat="1" ht="37.5" x14ac:dyDescent="0.2">
      <c r="A28" s="102"/>
      <c r="B28" s="148" t="s">
        <v>80</v>
      </c>
      <c r="C28" s="149">
        <v>7.3319999999999999</v>
      </c>
      <c r="D28" s="128" t="s">
        <v>81</v>
      </c>
      <c r="E28" s="128" t="s">
        <v>82</v>
      </c>
      <c r="F28" s="150">
        <v>1336.8468</v>
      </c>
      <c r="G28" s="150">
        <v>548.26110000000006</v>
      </c>
      <c r="H28" s="151">
        <v>860.4683</v>
      </c>
      <c r="I28" s="150">
        <v>0</v>
      </c>
      <c r="J28" s="150"/>
      <c r="K28" s="150">
        <f>SUM(F28:J28)</f>
        <v>2745.5762</v>
      </c>
      <c r="L28" s="128"/>
      <c r="M28" s="306"/>
      <c r="N28" s="298"/>
      <c r="O28" s="152" t="s">
        <v>83</v>
      </c>
      <c r="P28" s="152" t="s">
        <v>84</v>
      </c>
      <c r="Q28" s="298"/>
    </row>
    <row r="29" spans="1:17" s="153" customFormat="1" ht="37.5" x14ac:dyDescent="0.2">
      <c r="A29" s="102"/>
      <c r="B29" s="148" t="s">
        <v>85</v>
      </c>
      <c r="C29" s="149">
        <v>4.87</v>
      </c>
      <c r="D29" s="128" t="s">
        <v>81</v>
      </c>
      <c r="E29" s="128" t="s">
        <v>86</v>
      </c>
      <c r="F29" s="150">
        <v>1733.5539000000001</v>
      </c>
      <c r="G29" s="150">
        <v>205.58619999999999</v>
      </c>
      <c r="H29" s="151">
        <v>69.999899999999997</v>
      </c>
      <c r="I29" s="150">
        <v>0</v>
      </c>
      <c r="J29" s="150"/>
      <c r="K29" s="150">
        <f t="shared" ref="K29:K56" si="8">SUM(F29:J29)</f>
        <v>2009.14</v>
      </c>
      <c r="L29" s="128"/>
      <c r="M29" s="306"/>
      <c r="N29" s="298"/>
      <c r="O29" s="152" t="s">
        <v>83</v>
      </c>
      <c r="P29" s="152" t="s">
        <v>84</v>
      </c>
      <c r="Q29" s="298"/>
    </row>
    <row r="30" spans="1:17" s="153" customFormat="1" ht="37.5" x14ac:dyDescent="0.2">
      <c r="A30" s="102"/>
      <c r="B30" s="148" t="s">
        <v>87</v>
      </c>
      <c r="C30" s="149">
        <v>5.9909999999999997</v>
      </c>
      <c r="D30" s="128" t="s">
        <v>81</v>
      </c>
      <c r="E30" s="128" t="s">
        <v>86</v>
      </c>
      <c r="F30" s="150">
        <v>1968.5848000000001</v>
      </c>
      <c r="G30" s="150">
        <v>646.92629999999997</v>
      </c>
      <c r="H30" s="151">
        <v>384.68189999999998</v>
      </c>
      <c r="I30" s="150">
        <v>0</v>
      </c>
      <c r="J30" s="150"/>
      <c r="K30" s="150">
        <f t="shared" si="8"/>
        <v>3000.1930000000002</v>
      </c>
      <c r="L30" s="128"/>
      <c r="M30" s="306"/>
      <c r="N30" s="298"/>
      <c r="O30" s="152" t="s">
        <v>83</v>
      </c>
      <c r="P30" s="152" t="s">
        <v>84</v>
      </c>
      <c r="Q30" s="298"/>
    </row>
    <row r="31" spans="1:17" s="153" customFormat="1" ht="37.5" x14ac:dyDescent="0.2">
      <c r="A31" s="102"/>
      <c r="B31" s="148" t="s">
        <v>88</v>
      </c>
      <c r="C31" s="149">
        <v>12.3</v>
      </c>
      <c r="D31" s="128" t="s">
        <v>81</v>
      </c>
      <c r="E31" s="128" t="s">
        <v>82</v>
      </c>
      <c r="F31" s="150">
        <v>1803.969873</v>
      </c>
      <c r="G31" s="150">
        <v>0</v>
      </c>
      <c r="H31" s="151">
        <v>195.37899999999999</v>
      </c>
      <c r="I31" s="150">
        <v>0</v>
      </c>
      <c r="J31" s="150"/>
      <c r="K31" s="150">
        <f t="shared" si="8"/>
        <v>1999.3488729999999</v>
      </c>
      <c r="L31" s="128"/>
      <c r="M31" s="306"/>
      <c r="N31" s="298"/>
      <c r="O31" s="152" t="s">
        <v>83</v>
      </c>
      <c r="P31" s="152" t="s">
        <v>84</v>
      </c>
      <c r="Q31" s="298"/>
    </row>
    <row r="32" spans="1:17" s="153" customFormat="1" ht="37.5" x14ac:dyDescent="0.2">
      <c r="A32" s="102"/>
      <c r="B32" s="148" t="s">
        <v>89</v>
      </c>
      <c r="C32" s="149">
        <v>2.7</v>
      </c>
      <c r="D32" s="128" t="s">
        <v>81</v>
      </c>
      <c r="E32" s="128" t="s">
        <v>86</v>
      </c>
      <c r="F32" s="150">
        <v>1555.0652</v>
      </c>
      <c r="G32" s="150">
        <v>488.36309999999997</v>
      </c>
      <c r="H32" s="151">
        <v>240.8048</v>
      </c>
      <c r="I32" s="150">
        <v>0</v>
      </c>
      <c r="J32" s="150"/>
      <c r="K32" s="150">
        <f t="shared" si="8"/>
        <v>2284.2330999999999</v>
      </c>
      <c r="L32" s="128"/>
      <c r="M32" s="306"/>
      <c r="N32" s="298"/>
      <c r="O32" s="152" t="s">
        <v>90</v>
      </c>
      <c r="P32" s="152" t="s">
        <v>84</v>
      </c>
      <c r="Q32" s="298"/>
    </row>
    <row r="33" spans="1:17" s="153" customFormat="1" ht="37.5" x14ac:dyDescent="0.2">
      <c r="A33" s="102"/>
      <c r="B33" s="148" t="s">
        <v>91</v>
      </c>
      <c r="C33" s="149">
        <v>5.5</v>
      </c>
      <c r="D33" s="128" t="s">
        <v>81</v>
      </c>
      <c r="E33" s="128" t="s">
        <v>86</v>
      </c>
      <c r="F33" s="150">
        <v>1389.6197</v>
      </c>
      <c r="G33" s="150">
        <v>224.3218</v>
      </c>
      <c r="H33" s="151">
        <v>393.40230000000003</v>
      </c>
      <c r="I33" s="150">
        <v>0</v>
      </c>
      <c r="J33" s="150"/>
      <c r="K33" s="150">
        <f t="shared" si="8"/>
        <v>2007.3437999999999</v>
      </c>
      <c r="L33" s="128"/>
      <c r="M33" s="306"/>
      <c r="N33" s="298"/>
      <c r="O33" s="152" t="s">
        <v>90</v>
      </c>
      <c r="P33" s="152" t="s">
        <v>84</v>
      </c>
      <c r="Q33" s="298"/>
    </row>
    <row r="34" spans="1:17" s="153" customFormat="1" ht="37.5" x14ac:dyDescent="0.2">
      <c r="A34" s="102"/>
      <c r="B34" s="148" t="s">
        <v>92</v>
      </c>
      <c r="C34" s="149">
        <v>3.5</v>
      </c>
      <c r="D34" s="128" t="s">
        <v>81</v>
      </c>
      <c r="E34" s="128" t="s">
        <v>86</v>
      </c>
      <c r="F34" s="150">
        <v>1462.6777</v>
      </c>
      <c r="G34" s="150">
        <v>608.85929999999996</v>
      </c>
      <c r="H34" s="151">
        <v>1142.4499000000001</v>
      </c>
      <c r="I34" s="150">
        <v>0</v>
      </c>
      <c r="J34" s="150"/>
      <c r="K34" s="150">
        <f t="shared" si="8"/>
        <v>3213.9868999999999</v>
      </c>
      <c r="L34" s="128"/>
      <c r="M34" s="307"/>
      <c r="N34" s="298"/>
      <c r="O34" s="152" t="s">
        <v>90</v>
      </c>
      <c r="P34" s="152" t="s">
        <v>84</v>
      </c>
      <c r="Q34" s="298"/>
    </row>
    <row r="35" spans="1:17" s="153" customFormat="1" ht="33" customHeight="1" x14ac:dyDescent="0.2">
      <c r="A35" s="102"/>
      <c r="B35" s="148" t="s">
        <v>93</v>
      </c>
      <c r="C35" s="149">
        <v>8.9</v>
      </c>
      <c r="D35" s="128" t="s">
        <v>81</v>
      </c>
      <c r="E35" s="128" t="s">
        <v>82</v>
      </c>
      <c r="F35" s="150">
        <v>1628.7444</v>
      </c>
      <c r="G35" s="150">
        <v>120.1425</v>
      </c>
      <c r="H35" s="151">
        <v>328.28250000000003</v>
      </c>
      <c r="I35" s="150">
        <v>0</v>
      </c>
      <c r="J35" s="150"/>
      <c r="K35" s="150">
        <f t="shared" si="8"/>
        <v>2077.1693999999998</v>
      </c>
      <c r="L35" s="128"/>
      <c r="M35" s="152"/>
      <c r="N35" s="102"/>
      <c r="O35" s="152" t="s">
        <v>94</v>
      </c>
      <c r="P35" s="152" t="s">
        <v>95</v>
      </c>
      <c r="Q35" s="102"/>
    </row>
    <row r="36" spans="1:17" s="153" customFormat="1" ht="37.5" x14ac:dyDescent="0.2">
      <c r="A36" s="102"/>
      <c r="B36" s="148" t="s">
        <v>96</v>
      </c>
      <c r="C36" s="149">
        <v>0.4</v>
      </c>
      <c r="D36" s="128" t="s">
        <v>81</v>
      </c>
      <c r="E36" s="128" t="s">
        <v>97</v>
      </c>
      <c r="F36" s="150">
        <v>455.6524</v>
      </c>
      <c r="G36" s="150">
        <v>281.38720000000001</v>
      </c>
      <c r="H36" s="151">
        <v>413.97840000000002</v>
      </c>
      <c r="I36" s="150">
        <v>317.28280000000001</v>
      </c>
      <c r="J36" s="150"/>
      <c r="K36" s="150">
        <f t="shared" si="8"/>
        <v>1468.3008</v>
      </c>
      <c r="L36" s="128"/>
      <c r="M36" s="152"/>
      <c r="N36" s="102"/>
      <c r="O36" s="152" t="s">
        <v>98</v>
      </c>
      <c r="P36" s="152" t="s">
        <v>84</v>
      </c>
      <c r="Q36" s="102"/>
    </row>
    <row r="37" spans="1:17" s="153" customFormat="1" x14ac:dyDescent="0.2">
      <c r="A37" s="102"/>
      <c r="B37" s="148" t="s">
        <v>99</v>
      </c>
      <c r="C37" s="149">
        <v>3.7</v>
      </c>
      <c r="D37" s="128" t="s">
        <v>81</v>
      </c>
      <c r="E37" s="128" t="s">
        <v>97</v>
      </c>
      <c r="F37" s="150">
        <v>282.69959999999998</v>
      </c>
      <c r="G37" s="150">
        <v>280.14229999999998</v>
      </c>
      <c r="H37" s="151">
        <v>713.59439999999995</v>
      </c>
      <c r="I37" s="150">
        <v>268.41379999999998</v>
      </c>
      <c r="J37" s="150"/>
      <c r="K37" s="150">
        <f t="shared" si="8"/>
        <v>1544.8500999999999</v>
      </c>
      <c r="L37" s="128"/>
      <c r="M37" s="152"/>
      <c r="N37" s="102"/>
      <c r="O37" s="152" t="s">
        <v>98</v>
      </c>
      <c r="P37" s="152" t="s">
        <v>84</v>
      </c>
      <c r="Q37" s="102"/>
    </row>
    <row r="38" spans="1:17" s="153" customFormat="1" x14ac:dyDescent="0.2">
      <c r="A38" s="102"/>
      <c r="B38" s="148" t="s">
        <v>100</v>
      </c>
      <c r="C38" s="149">
        <v>4.9000000000000004</v>
      </c>
      <c r="D38" s="128" t="s">
        <v>81</v>
      </c>
      <c r="E38" s="128" t="s">
        <v>101</v>
      </c>
      <c r="F38" s="150">
        <v>304.57400000000001</v>
      </c>
      <c r="G38" s="150">
        <v>67.829899999999995</v>
      </c>
      <c r="H38" s="151">
        <v>741.21510000000001</v>
      </c>
      <c r="I38" s="150">
        <v>366.13200000000001</v>
      </c>
      <c r="J38" s="150"/>
      <c r="K38" s="150">
        <f t="shared" si="8"/>
        <v>1479.7510000000002</v>
      </c>
      <c r="L38" s="128"/>
      <c r="M38" s="152"/>
      <c r="N38" s="102"/>
      <c r="O38" s="152" t="s">
        <v>98</v>
      </c>
      <c r="P38" s="152" t="s">
        <v>84</v>
      </c>
      <c r="Q38" s="102"/>
    </row>
    <row r="39" spans="1:17" s="153" customFormat="1" x14ac:dyDescent="0.2">
      <c r="A39" s="102"/>
      <c r="B39" s="148" t="s">
        <v>102</v>
      </c>
      <c r="C39" s="149">
        <v>4</v>
      </c>
      <c r="D39" s="128" t="s">
        <v>81</v>
      </c>
      <c r="E39" s="128" t="s">
        <v>86</v>
      </c>
      <c r="F39" s="150">
        <v>676.42639999999994</v>
      </c>
      <c r="G39" s="150">
        <v>353.11270000000002</v>
      </c>
      <c r="H39" s="151">
        <v>672.32100000000003</v>
      </c>
      <c r="I39" s="150">
        <v>0</v>
      </c>
      <c r="J39" s="150"/>
      <c r="K39" s="150">
        <f t="shared" si="8"/>
        <v>1701.8600999999999</v>
      </c>
      <c r="L39" s="128"/>
      <c r="M39" s="152"/>
      <c r="N39" s="102"/>
      <c r="O39" s="152" t="s">
        <v>98</v>
      </c>
      <c r="P39" s="152" t="s">
        <v>84</v>
      </c>
      <c r="Q39" s="102"/>
    </row>
    <row r="40" spans="1:17" s="153" customFormat="1" x14ac:dyDescent="0.2">
      <c r="A40" s="102"/>
      <c r="B40" s="148" t="s">
        <v>103</v>
      </c>
      <c r="C40" s="149">
        <v>4</v>
      </c>
      <c r="D40" s="128" t="s">
        <v>81</v>
      </c>
      <c r="E40" s="128" t="s">
        <v>86</v>
      </c>
      <c r="F40" s="150">
        <v>938.34169999999995</v>
      </c>
      <c r="G40" s="150">
        <v>212.94579999999999</v>
      </c>
      <c r="H40" s="151">
        <v>319.61149999999998</v>
      </c>
      <c r="I40" s="150">
        <v>0</v>
      </c>
      <c r="J40" s="150"/>
      <c r="K40" s="150">
        <f t="shared" si="8"/>
        <v>1470.8989999999999</v>
      </c>
      <c r="L40" s="128"/>
      <c r="M40" s="152"/>
      <c r="N40" s="102"/>
      <c r="O40" s="152" t="s">
        <v>104</v>
      </c>
      <c r="P40" s="152" t="s">
        <v>84</v>
      </c>
      <c r="Q40" s="102"/>
    </row>
    <row r="41" spans="1:17" s="153" customFormat="1" x14ac:dyDescent="0.2">
      <c r="A41" s="102"/>
      <c r="B41" s="148" t="s">
        <v>105</v>
      </c>
      <c r="C41" s="149">
        <v>5.5</v>
      </c>
      <c r="D41" s="128" t="s">
        <v>81</v>
      </c>
      <c r="E41" s="128" t="s">
        <v>86</v>
      </c>
      <c r="F41" s="150">
        <v>1241.0679</v>
      </c>
      <c r="G41" s="150">
        <v>31.706399999999999</v>
      </c>
      <c r="H41" s="151">
        <v>414.87880000000001</v>
      </c>
      <c r="I41" s="150">
        <v>0</v>
      </c>
      <c r="J41" s="150"/>
      <c r="K41" s="150">
        <f t="shared" si="8"/>
        <v>1687.6531</v>
      </c>
      <c r="L41" s="128"/>
      <c r="M41" s="152"/>
      <c r="N41" s="102"/>
      <c r="O41" s="152" t="s">
        <v>104</v>
      </c>
      <c r="P41" s="152" t="s">
        <v>84</v>
      </c>
      <c r="Q41" s="102"/>
    </row>
    <row r="42" spans="1:17" s="153" customFormat="1" x14ac:dyDescent="0.2">
      <c r="A42" s="102"/>
      <c r="B42" s="148" t="s">
        <v>106</v>
      </c>
      <c r="C42" s="149">
        <v>2.375</v>
      </c>
      <c r="D42" s="128" t="s">
        <v>81</v>
      </c>
      <c r="E42" s="128" t="s">
        <v>86</v>
      </c>
      <c r="F42" s="150">
        <v>624.82069999999999</v>
      </c>
      <c r="G42" s="150">
        <v>352.62860000000001</v>
      </c>
      <c r="H42" s="151">
        <v>632.45280000000002</v>
      </c>
      <c r="I42" s="150">
        <v>0</v>
      </c>
      <c r="J42" s="150"/>
      <c r="K42" s="150">
        <f t="shared" si="8"/>
        <v>1609.9021</v>
      </c>
      <c r="L42" s="128"/>
      <c r="M42" s="152"/>
      <c r="N42" s="102"/>
      <c r="O42" s="152" t="s">
        <v>104</v>
      </c>
      <c r="P42" s="152" t="s">
        <v>84</v>
      </c>
      <c r="Q42" s="102"/>
    </row>
    <row r="43" spans="1:17" s="153" customFormat="1" x14ac:dyDescent="0.2">
      <c r="A43" s="102"/>
      <c r="B43" s="148" t="s">
        <v>107</v>
      </c>
      <c r="C43" s="149">
        <v>4.125</v>
      </c>
      <c r="D43" s="128" t="s">
        <v>81</v>
      </c>
      <c r="E43" s="128" t="s">
        <v>86</v>
      </c>
      <c r="F43" s="150">
        <v>424.88830000000002</v>
      </c>
      <c r="G43" s="150">
        <v>338.18520000000001</v>
      </c>
      <c r="H43" s="151">
        <v>657.78859999999997</v>
      </c>
      <c r="I43" s="150">
        <v>0</v>
      </c>
      <c r="J43" s="150"/>
      <c r="K43" s="150">
        <f t="shared" si="8"/>
        <v>1420.8620999999998</v>
      </c>
      <c r="L43" s="128"/>
      <c r="M43" s="152"/>
      <c r="N43" s="102"/>
      <c r="O43" s="152" t="s">
        <v>104</v>
      </c>
      <c r="P43" s="152" t="s">
        <v>84</v>
      </c>
      <c r="Q43" s="102"/>
    </row>
    <row r="44" spans="1:17" s="153" customFormat="1" x14ac:dyDescent="0.2">
      <c r="A44" s="102"/>
      <c r="B44" s="148" t="s">
        <v>108</v>
      </c>
      <c r="C44" s="149">
        <v>1</v>
      </c>
      <c r="D44" s="128" t="s">
        <v>81</v>
      </c>
      <c r="E44" s="128" t="s">
        <v>97</v>
      </c>
      <c r="F44" s="150">
        <v>483.94299999999998</v>
      </c>
      <c r="G44" s="150">
        <v>391.70960000000002</v>
      </c>
      <c r="H44" s="151">
        <v>620.82259999999997</v>
      </c>
      <c r="I44" s="150">
        <v>253.5249</v>
      </c>
      <c r="J44" s="150"/>
      <c r="K44" s="150">
        <f t="shared" si="8"/>
        <v>1750.0000999999997</v>
      </c>
      <c r="L44" s="128"/>
      <c r="M44" s="152"/>
      <c r="N44" s="102"/>
      <c r="O44" s="152" t="s">
        <v>104</v>
      </c>
      <c r="P44" s="152" t="s">
        <v>84</v>
      </c>
      <c r="Q44" s="102"/>
    </row>
    <row r="45" spans="1:17" s="153" customFormat="1" x14ac:dyDescent="0.2">
      <c r="A45" s="102"/>
      <c r="B45" s="148" t="s">
        <v>109</v>
      </c>
      <c r="C45" s="149">
        <v>5.9</v>
      </c>
      <c r="D45" s="128" t="s">
        <v>81</v>
      </c>
      <c r="E45" s="128" t="s">
        <v>86</v>
      </c>
      <c r="F45" s="150">
        <v>554.09829999999999</v>
      </c>
      <c r="G45" s="150">
        <v>307.67720000000003</v>
      </c>
      <c r="H45" s="151">
        <v>860.00459999999998</v>
      </c>
      <c r="I45" s="150">
        <v>0</v>
      </c>
      <c r="J45" s="150"/>
      <c r="K45" s="150">
        <f t="shared" si="8"/>
        <v>1721.7800999999999</v>
      </c>
      <c r="L45" s="128"/>
      <c r="M45" s="152"/>
      <c r="N45" s="102"/>
      <c r="O45" s="152" t="s">
        <v>104</v>
      </c>
      <c r="P45" s="152" t="s">
        <v>84</v>
      </c>
      <c r="Q45" s="102"/>
    </row>
    <row r="46" spans="1:17" s="153" customFormat="1" x14ac:dyDescent="0.2">
      <c r="A46" s="102"/>
      <c r="B46" s="148" t="s">
        <v>110</v>
      </c>
      <c r="C46" s="149">
        <v>2.6</v>
      </c>
      <c r="D46" s="128" t="s">
        <v>81</v>
      </c>
      <c r="E46" s="128" t="s">
        <v>97</v>
      </c>
      <c r="F46" s="150">
        <v>534.63800000000003</v>
      </c>
      <c r="G46" s="150">
        <v>296.00369999999998</v>
      </c>
      <c r="H46" s="151">
        <v>672</v>
      </c>
      <c r="I46" s="150">
        <v>181.83539999999999</v>
      </c>
      <c r="J46" s="150"/>
      <c r="K46" s="150">
        <f t="shared" si="8"/>
        <v>1684.4771000000001</v>
      </c>
      <c r="L46" s="128"/>
      <c r="M46" s="152"/>
      <c r="N46" s="102"/>
      <c r="O46" s="152" t="s">
        <v>104</v>
      </c>
      <c r="P46" s="152" t="s">
        <v>84</v>
      </c>
      <c r="Q46" s="102"/>
    </row>
    <row r="47" spans="1:17" s="153" customFormat="1" x14ac:dyDescent="0.2">
      <c r="A47" s="102"/>
      <c r="B47" s="148" t="s">
        <v>111</v>
      </c>
      <c r="C47" s="149">
        <v>5.7670000000000003</v>
      </c>
      <c r="D47" s="128" t="s">
        <v>81</v>
      </c>
      <c r="E47" s="128" t="s">
        <v>97</v>
      </c>
      <c r="F47" s="150">
        <v>342.63990000000001</v>
      </c>
      <c r="G47" s="150">
        <v>450.34750000000003</v>
      </c>
      <c r="H47" s="151">
        <v>609.16740000000004</v>
      </c>
      <c r="I47" s="150">
        <v>508.95830000000001</v>
      </c>
      <c r="J47" s="150"/>
      <c r="K47" s="150">
        <f t="shared" si="8"/>
        <v>1911.1131</v>
      </c>
      <c r="L47" s="128"/>
      <c r="M47" s="152"/>
      <c r="N47" s="102"/>
      <c r="O47" s="152" t="s">
        <v>104</v>
      </c>
      <c r="P47" s="152" t="s">
        <v>84</v>
      </c>
      <c r="Q47" s="102"/>
    </row>
    <row r="48" spans="1:17" s="153" customFormat="1" x14ac:dyDescent="0.2">
      <c r="A48" s="102"/>
      <c r="B48" s="148" t="s">
        <v>112</v>
      </c>
      <c r="C48" s="149">
        <v>1.7330000000000001</v>
      </c>
      <c r="D48" s="128" t="s">
        <v>81</v>
      </c>
      <c r="E48" s="128" t="s">
        <v>97</v>
      </c>
      <c r="F48" s="150">
        <v>495.4889</v>
      </c>
      <c r="G48" s="150">
        <v>337.23869999999999</v>
      </c>
      <c r="H48" s="151">
        <v>632.48080000000004</v>
      </c>
      <c r="I48" s="150">
        <v>261.86970000000002</v>
      </c>
      <c r="J48" s="150"/>
      <c r="K48" s="150">
        <f t="shared" si="8"/>
        <v>1727.0780999999999</v>
      </c>
      <c r="L48" s="128"/>
      <c r="M48" s="152"/>
      <c r="N48" s="102"/>
      <c r="O48" s="152" t="s">
        <v>104</v>
      </c>
      <c r="P48" s="152" t="s">
        <v>84</v>
      </c>
      <c r="Q48" s="102"/>
    </row>
    <row r="49" spans="1:17" s="153" customFormat="1" x14ac:dyDescent="0.2">
      <c r="A49" s="102"/>
      <c r="B49" s="148" t="s">
        <v>113</v>
      </c>
      <c r="C49" s="149">
        <v>4</v>
      </c>
      <c r="D49" s="128" t="s">
        <v>81</v>
      </c>
      <c r="E49" s="128" t="s">
        <v>82</v>
      </c>
      <c r="F49" s="150">
        <v>1025.9276</v>
      </c>
      <c r="G49" s="150">
        <v>82.969899999999996</v>
      </c>
      <c r="H49" s="151">
        <v>126.8326</v>
      </c>
      <c r="I49" s="150">
        <v>0</v>
      </c>
      <c r="J49" s="150"/>
      <c r="K49" s="150">
        <f t="shared" si="8"/>
        <v>1235.7301</v>
      </c>
      <c r="L49" s="128"/>
      <c r="M49" s="152"/>
      <c r="N49" s="102"/>
      <c r="O49" s="152" t="s">
        <v>104</v>
      </c>
      <c r="P49" s="152" t="s">
        <v>84</v>
      </c>
      <c r="Q49" s="102"/>
    </row>
    <row r="50" spans="1:17" s="153" customFormat="1" x14ac:dyDescent="0.2">
      <c r="A50" s="102"/>
      <c r="B50" s="148" t="s">
        <v>114</v>
      </c>
      <c r="C50" s="149">
        <v>5.5</v>
      </c>
      <c r="D50" s="128" t="s">
        <v>81</v>
      </c>
      <c r="E50" s="128" t="s">
        <v>86</v>
      </c>
      <c r="F50" s="150">
        <v>714.0643</v>
      </c>
      <c r="G50" s="150">
        <v>302.9298</v>
      </c>
      <c r="H50" s="151">
        <v>518.31299999999999</v>
      </c>
      <c r="I50" s="150">
        <v>0</v>
      </c>
      <c r="J50" s="150"/>
      <c r="K50" s="150">
        <f t="shared" si="8"/>
        <v>1535.3071</v>
      </c>
      <c r="L50" s="128"/>
      <c r="M50" s="152"/>
      <c r="N50" s="102"/>
      <c r="O50" s="152" t="s">
        <v>104</v>
      </c>
      <c r="P50" s="152" t="s">
        <v>84</v>
      </c>
      <c r="Q50" s="102"/>
    </row>
    <row r="51" spans="1:17" s="153" customFormat="1" x14ac:dyDescent="0.2">
      <c r="A51" s="102"/>
      <c r="B51" s="148" t="s">
        <v>115</v>
      </c>
      <c r="C51" s="149">
        <v>5.45</v>
      </c>
      <c r="D51" s="128" t="s">
        <v>81</v>
      </c>
      <c r="E51" s="128" t="s">
        <v>86</v>
      </c>
      <c r="F51" s="150">
        <v>533.65170000000001</v>
      </c>
      <c r="G51" s="150">
        <v>235.52199999999999</v>
      </c>
      <c r="H51" s="151">
        <v>859.06140000000005</v>
      </c>
      <c r="I51" s="150">
        <v>0</v>
      </c>
      <c r="J51" s="150"/>
      <c r="K51" s="150">
        <f t="shared" si="8"/>
        <v>1628.2351000000001</v>
      </c>
      <c r="L51" s="128"/>
      <c r="M51" s="152"/>
      <c r="N51" s="102"/>
      <c r="O51" s="152" t="s">
        <v>116</v>
      </c>
      <c r="P51" s="152" t="s">
        <v>84</v>
      </c>
      <c r="Q51" s="102"/>
    </row>
    <row r="52" spans="1:17" s="153" customFormat="1" x14ac:dyDescent="0.2">
      <c r="A52" s="102"/>
      <c r="B52" s="148" t="s">
        <v>117</v>
      </c>
      <c r="C52" s="149">
        <v>3.75</v>
      </c>
      <c r="D52" s="128" t="s">
        <v>81</v>
      </c>
      <c r="E52" s="128" t="s">
        <v>86</v>
      </c>
      <c r="F52" s="150">
        <v>487.36160000000001</v>
      </c>
      <c r="G52" s="150">
        <v>439.18630000000002</v>
      </c>
      <c r="H52" s="151">
        <v>909.97820000000002</v>
      </c>
      <c r="I52" s="150">
        <v>0</v>
      </c>
      <c r="J52" s="150"/>
      <c r="K52" s="150">
        <f t="shared" si="8"/>
        <v>1836.5261</v>
      </c>
      <c r="L52" s="128"/>
      <c r="M52" s="152"/>
      <c r="N52" s="102"/>
      <c r="O52" s="152" t="s">
        <v>118</v>
      </c>
      <c r="P52" s="152" t="s">
        <v>84</v>
      </c>
      <c r="Q52" s="102"/>
    </row>
    <row r="53" spans="1:17" s="153" customFormat="1" x14ac:dyDescent="0.2">
      <c r="A53" s="102"/>
      <c r="B53" s="148" t="s">
        <v>119</v>
      </c>
      <c r="C53" s="149">
        <v>5.3</v>
      </c>
      <c r="D53" s="128" t="s">
        <v>81</v>
      </c>
      <c r="E53" s="128" t="s">
        <v>86</v>
      </c>
      <c r="F53" s="150">
        <v>433.0745</v>
      </c>
      <c r="G53" s="150">
        <v>217.38290000000001</v>
      </c>
      <c r="H53" s="151">
        <v>639.27059999999994</v>
      </c>
      <c r="I53" s="150">
        <v>0</v>
      </c>
      <c r="J53" s="150"/>
      <c r="K53" s="150">
        <f t="shared" si="8"/>
        <v>1289.7280000000001</v>
      </c>
      <c r="L53" s="128"/>
      <c r="M53" s="152"/>
      <c r="N53" s="102"/>
      <c r="O53" s="152" t="s">
        <v>120</v>
      </c>
      <c r="P53" s="152" t="s">
        <v>84</v>
      </c>
      <c r="Q53" s="102"/>
    </row>
    <row r="54" spans="1:17" s="153" customFormat="1" x14ac:dyDescent="0.2">
      <c r="A54" s="102"/>
      <c r="B54" s="148" t="s">
        <v>121</v>
      </c>
      <c r="C54" s="149">
        <v>7</v>
      </c>
      <c r="D54" s="128" t="s">
        <v>81</v>
      </c>
      <c r="E54" s="128" t="s">
        <v>86</v>
      </c>
      <c r="F54" s="150">
        <v>524.44880000000001</v>
      </c>
      <c r="G54" s="150">
        <v>244.64230000000001</v>
      </c>
      <c r="H54" s="151">
        <v>545.84400000000005</v>
      </c>
      <c r="I54" s="150">
        <v>0</v>
      </c>
      <c r="J54" s="150"/>
      <c r="K54" s="150">
        <f t="shared" si="8"/>
        <v>1314.9351000000001</v>
      </c>
      <c r="L54" s="128"/>
      <c r="M54" s="152"/>
      <c r="N54" s="102"/>
      <c r="O54" s="152" t="s">
        <v>122</v>
      </c>
      <c r="P54" s="152" t="s">
        <v>84</v>
      </c>
      <c r="Q54" s="102"/>
    </row>
    <row r="55" spans="1:17" s="153" customFormat="1" x14ac:dyDescent="0.2">
      <c r="A55" s="102"/>
      <c r="B55" s="148" t="s">
        <v>123</v>
      </c>
      <c r="C55" s="149">
        <v>3.8279999999999998</v>
      </c>
      <c r="D55" s="128" t="s">
        <v>81</v>
      </c>
      <c r="E55" s="128" t="s">
        <v>124</v>
      </c>
      <c r="F55" s="150">
        <v>457.12580000000003</v>
      </c>
      <c r="G55" s="150">
        <v>144.42920000000001</v>
      </c>
      <c r="H55" s="151">
        <v>789.14509999999996</v>
      </c>
      <c r="I55" s="150">
        <v>200</v>
      </c>
      <c r="J55" s="150"/>
      <c r="K55" s="150">
        <f t="shared" si="8"/>
        <v>1590.7001</v>
      </c>
      <c r="L55" s="128"/>
      <c r="M55" s="152"/>
      <c r="N55" s="102"/>
      <c r="O55" s="152" t="s">
        <v>122</v>
      </c>
      <c r="P55" s="152" t="s">
        <v>84</v>
      </c>
      <c r="Q55" s="102"/>
    </row>
    <row r="56" spans="1:17" s="153" customFormat="1" x14ac:dyDescent="0.2">
      <c r="A56" s="102"/>
      <c r="B56" s="148" t="s">
        <v>125</v>
      </c>
      <c r="C56" s="149">
        <v>4.8559999999999999</v>
      </c>
      <c r="D56" s="128" t="s">
        <v>81</v>
      </c>
      <c r="E56" s="128" t="s">
        <v>124</v>
      </c>
      <c r="F56" s="150">
        <v>619.93280000000004</v>
      </c>
      <c r="G56" s="150">
        <v>27.930199999999999</v>
      </c>
      <c r="H56" s="151">
        <v>807.66610000000003</v>
      </c>
      <c r="I56" s="150">
        <v>300</v>
      </c>
      <c r="J56" s="150"/>
      <c r="K56" s="150">
        <f t="shared" si="8"/>
        <v>1755.5291000000002</v>
      </c>
      <c r="L56" s="128"/>
      <c r="M56" s="152"/>
      <c r="N56" s="102"/>
      <c r="O56" s="152" t="s">
        <v>122</v>
      </c>
      <c r="P56" s="152" t="s">
        <v>84</v>
      </c>
      <c r="Q56" s="102"/>
    </row>
    <row r="57" spans="1:17" s="147" customFormat="1" x14ac:dyDescent="0.2">
      <c r="A57" s="143"/>
      <c r="B57" s="143" t="s">
        <v>17</v>
      </c>
      <c r="C57" s="144"/>
      <c r="D57" s="145"/>
      <c r="E57" s="145"/>
      <c r="F57" s="146">
        <f>SUM(F59:F67)</f>
        <v>0</v>
      </c>
      <c r="G57" s="146">
        <f>SUM(G59:G67)</f>
        <v>0</v>
      </c>
      <c r="H57" s="146">
        <f>SUM(H59:H68)</f>
        <v>103.6</v>
      </c>
      <c r="I57" s="146">
        <f>SUM(I59:I67)</f>
        <v>336</v>
      </c>
      <c r="J57" s="146">
        <f>SUM(J59:J67)</f>
        <v>0</v>
      </c>
      <c r="K57" s="146">
        <f>SUM(K59:K67)</f>
        <v>420</v>
      </c>
      <c r="L57" s="145"/>
      <c r="M57" s="143"/>
      <c r="N57" s="143"/>
      <c r="O57" s="145"/>
      <c r="P57" s="145"/>
      <c r="Q57" s="143"/>
    </row>
    <row r="58" spans="1:17" s="137" customFormat="1" x14ac:dyDescent="0.2">
      <c r="A58" s="122"/>
      <c r="B58" s="122" t="s">
        <v>126</v>
      </c>
      <c r="C58" s="154"/>
      <c r="D58" s="142"/>
      <c r="E58" s="142"/>
      <c r="F58" s="155"/>
      <c r="G58" s="155"/>
      <c r="H58" s="141"/>
      <c r="I58" s="155"/>
      <c r="J58" s="155"/>
      <c r="K58" s="155"/>
      <c r="L58" s="142"/>
      <c r="M58" s="122"/>
      <c r="N58" s="122"/>
      <c r="O58" s="142"/>
      <c r="P58" s="142"/>
      <c r="Q58" s="122"/>
    </row>
    <row r="59" spans="1:17" s="153" customFormat="1" ht="75" x14ac:dyDescent="0.2">
      <c r="A59" s="102"/>
      <c r="B59" s="148" t="s">
        <v>127</v>
      </c>
      <c r="C59" s="149">
        <v>1</v>
      </c>
      <c r="D59" s="128" t="s">
        <v>72</v>
      </c>
      <c r="E59" s="128" t="s">
        <v>73</v>
      </c>
      <c r="F59" s="150"/>
      <c r="G59" s="150"/>
      <c r="H59" s="151">
        <v>8</v>
      </c>
      <c r="I59" s="150">
        <v>32</v>
      </c>
      <c r="J59" s="150"/>
      <c r="K59" s="150">
        <f>SUM(F59:J59)</f>
        <v>40</v>
      </c>
      <c r="L59" s="128"/>
      <c r="M59" s="152"/>
      <c r="N59" s="102"/>
      <c r="O59" s="152" t="s">
        <v>83</v>
      </c>
      <c r="P59" s="152" t="s">
        <v>84</v>
      </c>
      <c r="Q59" s="102"/>
    </row>
    <row r="60" spans="1:17" s="153" customFormat="1" ht="75" x14ac:dyDescent="0.2">
      <c r="A60" s="102"/>
      <c r="B60" s="148" t="s">
        <v>128</v>
      </c>
      <c r="C60" s="149">
        <v>1</v>
      </c>
      <c r="D60" s="128" t="s">
        <v>72</v>
      </c>
      <c r="E60" s="128" t="s">
        <v>73</v>
      </c>
      <c r="F60" s="150"/>
      <c r="G60" s="150"/>
      <c r="H60" s="151">
        <v>8</v>
      </c>
      <c r="I60" s="150">
        <v>32</v>
      </c>
      <c r="J60" s="150"/>
      <c r="K60" s="150">
        <f t="shared" ref="K60:K67" si="9">SUM(F60:J60)</f>
        <v>40</v>
      </c>
      <c r="L60" s="128"/>
      <c r="M60" s="152"/>
      <c r="N60" s="102"/>
      <c r="O60" s="152" t="s">
        <v>129</v>
      </c>
      <c r="P60" s="152" t="s">
        <v>84</v>
      </c>
      <c r="Q60" s="102"/>
    </row>
    <row r="61" spans="1:17" s="153" customFormat="1" ht="56.25" x14ac:dyDescent="0.2">
      <c r="A61" s="102"/>
      <c r="B61" s="148" t="s">
        <v>130</v>
      </c>
      <c r="C61" s="149">
        <v>1</v>
      </c>
      <c r="D61" s="128" t="s">
        <v>72</v>
      </c>
      <c r="E61" s="128" t="s">
        <v>73</v>
      </c>
      <c r="F61" s="150"/>
      <c r="G61" s="150"/>
      <c r="H61" s="151">
        <v>8.4</v>
      </c>
      <c r="I61" s="150">
        <v>33.6</v>
      </c>
      <c r="J61" s="150"/>
      <c r="K61" s="150">
        <f t="shared" si="9"/>
        <v>42</v>
      </c>
      <c r="L61" s="128"/>
      <c r="M61" s="152"/>
      <c r="N61" s="102"/>
      <c r="O61" s="152" t="s">
        <v>131</v>
      </c>
      <c r="P61" s="152" t="s">
        <v>132</v>
      </c>
      <c r="Q61" s="102"/>
    </row>
    <row r="62" spans="1:17" s="153" customFormat="1" ht="56.25" x14ac:dyDescent="0.2">
      <c r="A62" s="102"/>
      <c r="B62" s="148" t="s">
        <v>133</v>
      </c>
      <c r="C62" s="149">
        <v>1</v>
      </c>
      <c r="D62" s="128" t="s">
        <v>72</v>
      </c>
      <c r="E62" s="128" t="s">
        <v>73</v>
      </c>
      <c r="F62" s="150"/>
      <c r="G62" s="150"/>
      <c r="H62" s="151">
        <v>7.6</v>
      </c>
      <c r="I62" s="150">
        <v>30.4</v>
      </c>
      <c r="J62" s="150"/>
      <c r="K62" s="150">
        <f t="shared" si="9"/>
        <v>38</v>
      </c>
      <c r="L62" s="128"/>
      <c r="M62" s="152"/>
      <c r="N62" s="102"/>
      <c r="O62" s="152" t="s">
        <v>134</v>
      </c>
      <c r="P62" s="152" t="s">
        <v>132</v>
      </c>
      <c r="Q62" s="102"/>
    </row>
    <row r="63" spans="1:17" s="153" customFormat="1" ht="37.5" x14ac:dyDescent="0.2">
      <c r="A63" s="102"/>
      <c r="B63" s="148" t="s">
        <v>135</v>
      </c>
      <c r="C63" s="149">
        <v>1</v>
      </c>
      <c r="D63" s="128" t="s">
        <v>72</v>
      </c>
      <c r="E63" s="128" t="s">
        <v>73</v>
      </c>
      <c r="F63" s="150"/>
      <c r="G63" s="150"/>
      <c r="H63" s="151">
        <v>12</v>
      </c>
      <c r="I63" s="150">
        <v>48</v>
      </c>
      <c r="J63" s="150"/>
      <c r="K63" s="150">
        <f t="shared" si="9"/>
        <v>60</v>
      </c>
      <c r="L63" s="128"/>
      <c r="M63" s="152"/>
      <c r="N63" s="102"/>
      <c r="O63" s="152" t="s">
        <v>136</v>
      </c>
      <c r="P63" s="152" t="s">
        <v>132</v>
      </c>
      <c r="Q63" s="102"/>
    </row>
    <row r="64" spans="1:17" s="153" customFormat="1" ht="37.5" x14ac:dyDescent="0.2">
      <c r="A64" s="102"/>
      <c r="B64" s="148" t="s">
        <v>137</v>
      </c>
      <c r="C64" s="149">
        <v>1</v>
      </c>
      <c r="D64" s="128" t="s">
        <v>72</v>
      </c>
      <c r="E64" s="128" t="s">
        <v>73</v>
      </c>
      <c r="F64" s="150"/>
      <c r="G64" s="150"/>
      <c r="H64" s="151">
        <v>13</v>
      </c>
      <c r="I64" s="150">
        <v>52</v>
      </c>
      <c r="J64" s="150"/>
      <c r="K64" s="150">
        <f t="shared" si="9"/>
        <v>65</v>
      </c>
      <c r="L64" s="128"/>
      <c r="M64" s="152"/>
      <c r="N64" s="102"/>
      <c r="O64" s="152" t="s">
        <v>136</v>
      </c>
      <c r="P64" s="152" t="s">
        <v>132</v>
      </c>
      <c r="Q64" s="102"/>
    </row>
    <row r="65" spans="1:17" s="153" customFormat="1" ht="56.25" x14ac:dyDescent="0.2">
      <c r="A65" s="102"/>
      <c r="B65" s="148" t="s">
        <v>138</v>
      </c>
      <c r="C65" s="149">
        <v>1</v>
      </c>
      <c r="D65" s="128" t="s">
        <v>72</v>
      </c>
      <c r="E65" s="128" t="s">
        <v>73</v>
      </c>
      <c r="F65" s="150"/>
      <c r="G65" s="150"/>
      <c r="H65" s="151">
        <v>9</v>
      </c>
      <c r="I65" s="150">
        <v>36</v>
      </c>
      <c r="J65" s="150"/>
      <c r="K65" s="150">
        <f t="shared" si="9"/>
        <v>45</v>
      </c>
      <c r="L65" s="128"/>
      <c r="M65" s="152"/>
      <c r="N65" s="102"/>
      <c r="O65" s="152" t="s">
        <v>83</v>
      </c>
      <c r="P65" s="152" t="s">
        <v>84</v>
      </c>
      <c r="Q65" s="102"/>
    </row>
    <row r="66" spans="1:17" s="153" customFormat="1" ht="56.25" x14ac:dyDescent="0.2">
      <c r="A66" s="102"/>
      <c r="B66" s="148" t="s">
        <v>139</v>
      </c>
      <c r="C66" s="149">
        <v>1</v>
      </c>
      <c r="D66" s="128" t="s">
        <v>72</v>
      </c>
      <c r="E66" s="128" t="s">
        <v>73</v>
      </c>
      <c r="F66" s="150"/>
      <c r="G66" s="150"/>
      <c r="H66" s="151">
        <v>6</v>
      </c>
      <c r="I66" s="150">
        <v>24</v>
      </c>
      <c r="J66" s="150"/>
      <c r="K66" s="150">
        <f t="shared" si="9"/>
        <v>30</v>
      </c>
      <c r="L66" s="128"/>
      <c r="M66" s="152"/>
      <c r="N66" s="102"/>
      <c r="O66" s="152" t="s">
        <v>140</v>
      </c>
      <c r="P66" s="152" t="s">
        <v>84</v>
      </c>
      <c r="Q66" s="102"/>
    </row>
    <row r="67" spans="1:17" s="153" customFormat="1" ht="75" x14ac:dyDescent="0.2">
      <c r="A67" s="102"/>
      <c r="B67" s="148" t="s">
        <v>141</v>
      </c>
      <c r="C67" s="149">
        <v>1</v>
      </c>
      <c r="D67" s="128" t="s">
        <v>72</v>
      </c>
      <c r="E67" s="128" t="s">
        <v>73</v>
      </c>
      <c r="F67" s="150"/>
      <c r="G67" s="150"/>
      <c r="H67" s="151">
        <v>12</v>
      </c>
      <c r="I67" s="150">
        <v>48</v>
      </c>
      <c r="J67" s="150"/>
      <c r="K67" s="150">
        <f t="shared" si="9"/>
        <v>60</v>
      </c>
      <c r="L67" s="128"/>
      <c r="M67" s="152"/>
      <c r="N67" s="102"/>
      <c r="O67" s="152" t="s">
        <v>98</v>
      </c>
      <c r="P67" s="152" t="s">
        <v>84</v>
      </c>
      <c r="Q67" s="102"/>
    </row>
    <row r="68" spans="1:17" s="153" customFormat="1" ht="37.5" x14ac:dyDescent="0.2">
      <c r="A68" s="102"/>
      <c r="B68" s="148" t="s">
        <v>142</v>
      </c>
      <c r="C68" s="149">
        <v>1</v>
      </c>
      <c r="D68" s="128" t="s">
        <v>72</v>
      </c>
      <c r="E68" s="128" t="s">
        <v>73</v>
      </c>
      <c r="F68" s="150"/>
      <c r="G68" s="150"/>
      <c r="H68" s="151">
        <v>19.600000000000001</v>
      </c>
      <c r="I68" s="150">
        <v>78.400000000000006</v>
      </c>
      <c r="J68" s="150"/>
      <c r="K68" s="150">
        <v>98</v>
      </c>
      <c r="L68" s="128"/>
      <c r="M68" s="152"/>
      <c r="N68" s="102"/>
      <c r="O68" s="152"/>
      <c r="P68" s="152"/>
      <c r="Q68" s="102"/>
    </row>
    <row r="69" spans="1:17" s="137" customFormat="1" x14ac:dyDescent="0.2">
      <c r="A69" s="132"/>
      <c r="B69" s="132" t="s">
        <v>143</v>
      </c>
      <c r="C69" s="134"/>
      <c r="D69" s="135"/>
      <c r="E69" s="135"/>
      <c r="F69" s="136">
        <v>20133.997599999999</v>
      </c>
      <c r="G69" s="136">
        <v>6651.9322999999995</v>
      </c>
      <c r="H69" s="136">
        <f>+H70+H74</f>
        <v>13318.900099999999</v>
      </c>
      <c r="I69" s="136">
        <f t="shared" ref="I69:J69" si="10">+I70+I74</f>
        <v>1772.1948</v>
      </c>
      <c r="J69" s="136">
        <f t="shared" si="10"/>
        <v>616</v>
      </c>
      <c r="K69" s="136">
        <f t="shared" ref="K69:K80" si="11">SUM(F69:J69)</f>
        <v>42493.024799999999</v>
      </c>
      <c r="L69" s="135"/>
      <c r="M69" s="135"/>
      <c r="N69" s="132"/>
      <c r="O69" s="135"/>
      <c r="P69" s="135"/>
      <c r="Q69" s="132"/>
    </row>
    <row r="70" spans="1:17" s="147" customFormat="1" ht="337.5" x14ac:dyDescent="0.2">
      <c r="A70" s="156"/>
      <c r="B70" s="156" t="s">
        <v>144</v>
      </c>
      <c r="C70" s="157"/>
      <c r="D70" s="158"/>
      <c r="E70" s="158"/>
      <c r="F70" s="159">
        <v>18404.480299999999</v>
      </c>
      <c r="G70" s="159">
        <v>5250.5915999999997</v>
      </c>
      <c r="H70" s="159">
        <f>H71</f>
        <v>7876</v>
      </c>
      <c r="I70" s="159">
        <f t="shared" ref="I70:J70" si="12">I71</f>
        <v>0</v>
      </c>
      <c r="J70" s="159">
        <f t="shared" si="12"/>
        <v>0</v>
      </c>
      <c r="K70" s="159">
        <f t="shared" si="11"/>
        <v>31531.071899999999</v>
      </c>
      <c r="L70" s="158"/>
      <c r="M70" s="158"/>
      <c r="N70" s="156" t="s">
        <v>145</v>
      </c>
      <c r="O70" s="158"/>
      <c r="P70" s="158"/>
      <c r="Q70" s="156" t="s">
        <v>146</v>
      </c>
    </row>
    <row r="71" spans="1:17" s="153" customFormat="1" x14ac:dyDescent="0.2">
      <c r="A71" s="160"/>
      <c r="B71" s="161" t="s">
        <v>22</v>
      </c>
      <c r="C71" s="162"/>
      <c r="D71" s="163"/>
      <c r="E71" s="163"/>
      <c r="F71" s="164">
        <f t="shared" ref="F71:G71" si="13">SUM(F73)</f>
        <v>0</v>
      </c>
      <c r="G71" s="164">
        <f t="shared" si="13"/>
        <v>0</v>
      </c>
      <c r="H71" s="164">
        <f>SUM(H73)</f>
        <v>7876</v>
      </c>
      <c r="I71" s="164">
        <f t="shared" ref="I71:J71" si="14">SUM(I73)</f>
        <v>0</v>
      </c>
      <c r="J71" s="164">
        <f t="shared" si="14"/>
        <v>0</v>
      </c>
      <c r="K71" s="164">
        <f t="shared" si="11"/>
        <v>7876</v>
      </c>
      <c r="L71" s="163"/>
      <c r="M71" s="163"/>
      <c r="N71" s="160"/>
      <c r="O71" s="163"/>
      <c r="P71" s="163"/>
      <c r="Q71" s="160"/>
    </row>
    <row r="72" spans="1:17" s="153" customFormat="1" x14ac:dyDescent="0.2">
      <c r="A72" s="102"/>
      <c r="B72" s="165" t="s">
        <v>147</v>
      </c>
      <c r="C72" s="149"/>
      <c r="D72" s="128"/>
      <c r="E72" s="128"/>
      <c r="F72" s="150"/>
      <c r="G72" s="150"/>
      <c r="H72" s="151"/>
      <c r="I72" s="150"/>
      <c r="J72" s="150"/>
      <c r="K72" s="150"/>
      <c r="L72" s="128"/>
      <c r="M72" s="152"/>
      <c r="N72" s="102"/>
      <c r="O72" s="152"/>
      <c r="P72" s="152"/>
      <c r="Q72" s="102"/>
    </row>
    <row r="73" spans="1:17" s="153" customFormat="1" ht="37.5" x14ac:dyDescent="0.2">
      <c r="A73" s="102"/>
      <c r="B73" s="148" t="s">
        <v>148</v>
      </c>
      <c r="C73" s="149"/>
      <c r="D73" s="128"/>
      <c r="E73" s="128">
        <v>2565</v>
      </c>
      <c r="F73" s="150"/>
      <c r="G73" s="150"/>
      <c r="H73" s="151">
        <v>7876</v>
      </c>
      <c r="I73" s="150"/>
      <c r="J73" s="150"/>
      <c r="K73" s="150">
        <f t="shared" si="11"/>
        <v>7876</v>
      </c>
      <c r="L73" s="128" t="s">
        <v>77</v>
      </c>
      <c r="M73" s="152"/>
      <c r="N73" s="102"/>
      <c r="O73" s="152"/>
      <c r="P73" s="152"/>
      <c r="Q73" s="102"/>
    </row>
    <row r="74" spans="1:17" s="137" customFormat="1" x14ac:dyDescent="0.2">
      <c r="A74" s="156"/>
      <c r="B74" s="156" t="s">
        <v>149</v>
      </c>
      <c r="C74" s="157"/>
      <c r="D74" s="158"/>
      <c r="E74" s="158"/>
      <c r="F74" s="159">
        <v>1739.5173</v>
      </c>
      <c r="G74" s="159">
        <v>1347.5173</v>
      </c>
      <c r="H74" s="159">
        <f>+H75+H78+H93</f>
        <v>5442.9000999999998</v>
      </c>
      <c r="I74" s="159">
        <f t="shared" ref="I74:J74" si="15">+I75+I78+I93</f>
        <v>1772.1948</v>
      </c>
      <c r="J74" s="159">
        <f t="shared" si="15"/>
        <v>616</v>
      </c>
      <c r="K74" s="159">
        <f t="shared" si="11"/>
        <v>10918.129499999999</v>
      </c>
      <c r="L74" s="158"/>
      <c r="M74" s="158"/>
      <c r="N74" s="156"/>
      <c r="O74" s="158"/>
      <c r="P74" s="158"/>
      <c r="Q74" s="156"/>
    </row>
    <row r="75" spans="1:17" s="137" customFormat="1" x14ac:dyDescent="0.2">
      <c r="A75" s="143"/>
      <c r="B75" s="161" t="s">
        <v>22</v>
      </c>
      <c r="C75" s="144"/>
      <c r="D75" s="145"/>
      <c r="E75" s="145"/>
      <c r="F75" s="146">
        <f t="shared" ref="F75:G75" si="16">SUM(F77)</f>
        <v>0</v>
      </c>
      <c r="G75" s="146">
        <f t="shared" si="16"/>
        <v>0</v>
      </c>
      <c r="H75" s="146">
        <f>SUM(H77)</f>
        <v>31.316800000000001</v>
      </c>
      <c r="I75" s="146">
        <f t="shared" ref="I75:J75" si="17">SUM(I77)</f>
        <v>0</v>
      </c>
      <c r="J75" s="146">
        <f t="shared" si="17"/>
        <v>0</v>
      </c>
      <c r="K75" s="146">
        <f t="shared" si="11"/>
        <v>31.316800000000001</v>
      </c>
      <c r="L75" s="145"/>
      <c r="M75" s="145"/>
      <c r="N75" s="143"/>
      <c r="O75" s="145"/>
      <c r="P75" s="145"/>
      <c r="Q75" s="143"/>
    </row>
    <row r="76" spans="1:17" s="137" customFormat="1" x14ac:dyDescent="0.2">
      <c r="A76" s="122"/>
      <c r="B76" s="165" t="s">
        <v>75</v>
      </c>
      <c r="C76" s="139"/>
      <c r="D76" s="101"/>
      <c r="E76" s="101"/>
      <c r="F76" s="140"/>
      <c r="G76" s="140"/>
      <c r="H76" s="141"/>
      <c r="I76" s="140"/>
      <c r="J76" s="140"/>
      <c r="K76" s="140"/>
      <c r="L76" s="101"/>
      <c r="M76" s="142"/>
      <c r="N76" s="122"/>
      <c r="O76" s="142"/>
      <c r="P76" s="142"/>
      <c r="Q76" s="122"/>
    </row>
    <row r="77" spans="1:17" s="153" customFormat="1" ht="37.5" x14ac:dyDescent="0.2">
      <c r="A77" s="102"/>
      <c r="B77" s="148" t="s">
        <v>150</v>
      </c>
      <c r="C77" s="149"/>
      <c r="D77" s="128"/>
      <c r="E77" s="128">
        <v>2565</v>
      </c>
      <c r="F77" s="150"/>
      <c r="G77" s="150"/>
      <c r="H77" s="151">
        <v>31.316800000000001</v>
      </c>
      <c r="I77" s="150"/>
      <c r="J77" s="150"/>
      <c r="K77" s="150">
        <f t="shared" si="11"/>
        <v>31.316800000000001</v>
      </c>
      <c r="L77" s="128" t="s">
        <v>77</v>
      </c>
      <c r="M77" s="152"/>
      <c r="N77" s="102"/>
      <c r="O77" s="152" t="s">
        <v>151</v>
      </c>
      <c r="P77" s="152"/>
      <c r="Q77" s="102"/>
    </row>
    <row r="78" spans="1:17" s="137" customFormat="1" x14ac:dyDescent="0.45">
      <c r="A78" s="143"/>
      <c r="B78" s="166" t="s">
        <v>18</v>
      </c>
      <c r="C78" s="144"/>
      <c r="D78" s="145"/>
      <c r="E78" s="145"/>
      <c r="F78" s="146">
        <f t="shared" ref="F78:G78" si="18">SUM(F80:F92)</f>
        <v>1517.489</v>
      </c>
      <c r="G78" s="146">
        <f t="shared" si="18"/>
        <v>1324.0562</v>
      </c>
      <c r="H78" s="146">
        <f>SUM(H80:H92)</f>
        <v>5103.5833000000002</v>
      </c>
      <c r="I78" s="146">
        <f t="shared" ref="I78:J78" si="19">SUM(I80:I92)</f>
        <v>1156.1948</v>
      </c>
      <c r="J78" s="146">
        <f t="shared" si="19"/>
        <v>0</v>
      </c>
      <c r="K78" s="146">
        <f t="shared" si="11"/>
        <v>9101.3233</v>
      </c>
      <c r="L78" s="145"/>
      <c r="M78" s="145"/>
      <c r="N78" s="143"/>
      <c r="O78" s="145"/>
      <c r="P78" s="145"/>
      <c r="Q78" s="143"/>
    </row>
    <row r="79" spans="1:17" s="137" customFormat="1" x14ac:dyDescent="0.45">
      <c r="A79" s="122"/>
      <c r="B79" s="48" t="s">
        <v>79</v>
      </c>
      <c r="C79" s="139"/>
      <c r="D79" s="101"/>
      <c r="E79" s="101"/>
      <c r="F79" s="140"/>
      <c r="G79" s="140"/>
      <c r="H79" s="141"/>
      <c r="I79" s="140"/>
      <c r="J79" s="140"/>
      <c r="K79" s="140"/>
      <c r="L79" s="101"/>
      <c r="M79" s="142"/>
      <c r="N79" s="122"/>
      <c r="O79" s="142"/>
      <c r="P79" s="142"/>
      <c r="Q79" s="122"/>
    </row>
    <row r="80" spans="1:17" s="153" customFormat="1" x14ac:dyDescent="0.2">
      <c r="A80" s="102"/>
      <c r="B80" s="148" t="s">
        <v>152</v>
      </c>
      <c r="C80" s="149">
        <v>34.299999999999997</v>
      </c>
      <c r="D80" s="128" t="s">
        <v>81</v>
      </c>
      <c r="E80" s="128" t="s">
        <v>153</v>
      </c>
      <c r="F80" s="150">
        <v>289.82799999999997</v>
      </c>
      <c r="G80" s="150">
        <v>125.331</v>
      </c>
      <c r="H80" s="151">
        <v>323.39710000000002</v>
      </c>
      <c r="I80" s="150">
        <v>0</v>
      </c>
      <c r="J80" s="150"/>
      <c r="K80" s="150">
        <f t="shared" si="11"/>
        <v>738.55610000000001</v>
      </c>
      <c r="L80" s="128"/>
      <c r="M80" s="152"/>
      <c r="N80" s="102"/>
      <c r="O80" s="152" t="s">
        <v>154</v>
      </c>
      <c r="P80" s="152" t="s">
        <v>155</v>
      </c>
      <c r="Q80" s="102"/>
    </row>
    <row r="81" spans="1:17" s="153" customFormat="1" ht="37.5" x14ac:dyDescent="0.2">
      <c r="A81" s="102"/>
      <c r="B81" s="148" t="s">
        <v>156</v>
      </c>
      <c r="C81" s="149">
        <v>16.219000000000001</v>
      </c>
      <c r="D81" s="128" t="s">
        <v>81</v>
      </c>
      <c r="E81" s="128" t="s">
        <v>153</v>
      </c>
      <c r="F81" s="150">
        <v>278.911</v>
      </c>
      <c r="G81" s="150">
        <v>148.68</v>
      </c>
      <c r="H81" s="151">
        <v>269.68599999999998</v>
      </c>
      <c r="I81" s="150">
        <v>0</v>
      </c>
      <c r="J81" s="150"/>
      <c r="K81" s="150">
        <f t="shared" ref="K81:K122" si="20">SUM(F81:J81)</f>
        <v>697.27700000000004</v>
      </c>
      <c r="L81" s="128"/>
      <c r="M81" s="152"/>
      <c r="N81" s="102"/>
      <c r="O81" s="152" t="s">
        <v>94</v>
      </c>
      <c r="P81" s="152" t="s">
        <v>95</v>
      </c>
      <c r="Q81" s="102"/>
    </row>
    <row r="82" spans="1:17" s="153" customFormat="1" ht="37.5" x14ac:dyDescent="0.2">
      <c r="A82" s="102"/>
      <c r="B82" s="148" t="s">
        <v>157</v>
      </c>
      <c r="C82" s="149">
        <v>24.042000000000002</v>
      </c>
      <c r="D82" s="128" t="s">
        <v>81</v>
      </c>
      <c r="E82" s="128" t="s">
        <v>101</v>
      </c>
      <c r="F82" s="150">
        <v>97.5</v>
      </c>
      <c r="G82" s="150">
        <v>85.892899999999997</v>
      </c>
      <c r="H82" s="151">
        <v>188.739</v>
      </c>
      <c r="I82" s="150">
        <v>248.08709999999999</v>
      </c>
      <c r="J82" s="150"/>
      <c r="K82" s="150">
        <f t="shared" si="20"/>
        <v>620.21899999999994</v>
      </c>
      <c r="L82" s="128"/>
      <c r="M82" s="152"/>
      <c r="N82" s="102"/>
      <c r="O82" s="152" t="s">
        <v>158</v>
      </c>
      <c r="P82" s="152" t="s">
        <v>95</v>
      </c>
      <c r="Q82" s="102"/>
    </row>
    <row r="83" spans="1:17" s="153" customFormat="1" x14ac:dyDescent="0.2">
      <c r="A83" s="102"/>
      <c r="B83" s="148" t="s">
        <v>159</v>
      </c>
      <c r="C83" s="149">
        <v>27</v>
      </c>
      <c r="D83" s="128" t="s">
        <v>81</v>
      </c>
      <c r="E83" s="128" t="s">
        <v>160</v>
      </c>
      <c r="F83" s="150">
        <v>123</v>
      </c>
      <c r="G83" s="150">
        <v>75.166700000000006</v>
      </c>
      <c r="H83" s="151">
        <v>621.83330000000001</v>
      </c>
      <c r="I83" s="150">
        <v>0</v>
      </c>
      <c r="J83" s="150"/>
      <c r="K83" s="150">
        <f t="shared" si="20"/>
        <v>820</v>
      </c>
      <c r="L83" s="128"/>
      <c r="M83" s="152"/>
      <c r="N83" s="102"/>
      <c r="O83" s="152" t="s">
        <v>161</v>
      </c>
      <c r="P83" s="152" t="s">
        <v>155</v>
      </c>
      <c r="Q83" s="102"/>
    </row>
    <row r="84" spans="1:17" s="153" customFormat="1" x14ac:dyDescent="0.2">
      <c r="A84" s="102"/>
      <c r="B84" s="148" t="s">
        <v>162</v>
      </c>
      <c r="C84" s="149">
        <v>15.058999999999999</v>
      </c>
      <c r="D84" s="128" t="s">
        <v>81</v>
      </c>
      <c r="E84" s="128" t="s">
        <v>160</v>
      </c>
      <c r="F84" s="150">
        <v>78.75</v>
      </c>
      <c r="G84" s="150">
        <v>101.25</v>
      </c>
      <c r="H84" s="151">
        <v>345</v>
      </c>
      <c r="I84" s="150">
        <v>0</v>
      </c>
      <c r="J84" s="150"/>
      <c r="K84" s="150">
        <f t="shared" si="20"/>
        <v>525</v>
      </c>
      <c r="L84" s="128"/>
      <c r="M84" s="152"/>
      <c r="N84" s="102"/>
      <c r="O84" s="152" t="s">
        <v>163</v>
      </c>
      <c r="P84" s="152" t="s">
        <v>155</v>
      </c>
      <c r="Q84" s="102"/>
    </row>
    <row r="85" spans="1:17" s="153" customFormat="1" ht="21.75" customHeight="1" x14ac:dyDescent="0.2">
      <c r="A85" s="102"/>
      <c r="B85" s="148" t="s">
        <v>164</v>
      </c>
      <c r="C85" s="149">
        <v>23</v>
      </c>
      <c r="D85" s="128" t="s">
        <v>81</v>
      </c>
      <c r="E85" s="128" t="s">
        <v>160</v>
      </c>
      <c r="F85" s="150">
        <v>109.5</v>
      </c>
      <c r="G85" s="150">
        <v>125.3695</v>
      </c>
      <c r="H85" s="151">
        <v>495.13049999999998</v>
      </c>
      <c r="I85" s="150">
        <v>0</v>
      </c>
      <c r="J85" s="150"/>
      <c r="K85" s="150">
        <f t="shared" si="20"/>
        <v>730</v>
      </c>
      <c r="L85" s="128"/>
      <c r="M85" s="152"/>
      <c r="N85" s="102"/>
      <c r="O85" s="152" t="s">
        <v>165</v>
      </c>
      <c r="P85" s="152" t="s">
        <v>166</v>
      </c>
      <c r="Q85" s="102"/>
    </row>
    <row r="86" spans="1:17" s="153" customFormat="1" ht="34.5" customHeight="1" x14ac:dyDescent="0.2">
      <c r="A86" s="102"/>
      <c r="B86" s="148" t="s">
        <v>167</v>
      </c>
      <c r="C86" s="149">
        <v>30</v>
      </c>
      <c r="D86" s="128" t="s">
        <v>81</v>
      </c>
      <c r="E86" s="128" t="s">
        <v>101</v>
      </c>
      <c r="F86" s="150">
        <v>135</v>
      </c>
      <c r="G86" s="150">
        <v>98.4375</v>
      </c>
      <c r="H86" s="151">
        <v>288.726</v>
      </c>
      <c r="I86" s="150">
        <v>348.10770000000002</v>
      </c>
      <c r="J86" s="150"/>
      <c r="K86" s="150">
        <f t="shared" si="20"/>
        <v>870.27120000000002</v>
      </c>
      <c r="L86" s="128"/>
      <c r="M86" s="152"/>
      <c r="N86" s="102"/>
      <c r="O86" s="152" t="s">
        <v>168</v>
      </c>
      <c r="P86" s="152" t="s">
        <v>95</v>
      </c>
      <c r="Q86" s="102"/>
    </row>
    <row r="87" spans="1:17" s="153" customFormat="1" ht="24" customHeight="1" x14ac:dyDescent="0.2">
      <c r="A87" s="102"/>
      <c r="B87" s="148" t="s">
        <v>169</v>
      </c>
      <c r="C87" s="149">
        <v>32.436999999999998</v>
      </c>
      <c r="D87" s="128" t="s">
        <v>81</v>
      </c>
      <c r="E87" s="128" t="s">
        <v>160</v>
      </c>
      <c r="F87" s="150">
        <v>135</v>
      </c>
      <c r="G87" s="150">
        <v>82.5</v>
      </c>
      <c r="H87" s="151">
        <v>682.5</v>
      </c>
      <c r="I87" s="150">
        <v>0</v>
      </c>
      <c r="J87" s="150"/>
      <c r="K87" s="150">
        <f t="shared" si="20"/>
        <v>900</v>
      </c>
      <c r="L87" s="128"/>
      <c r="M87" s="152"/>
      <c r="N87" s="102"/>
      <c r="O87" s="152" t="s">
        <v>163</v>
      </c>
      <c r="P87" s="152" t="s">
        <v>155</v>
      </c>
      <c r="Q87" s="102"/>
    </row>
    <row r="88" spans="1:17" s="153" customFormat="1" x14ac:dyDescent="0.2">
      <c r="A88" s="102"/>
      <c r="B88" s="148" t="s">
        <v>170</v>
      </c>
      <c r="C88" s="149"/>
      <c r="D88" s="128"/>
      <c r="E88" s="128"/>
      <c r="F88" s="150"/>
      <c r="G88" s="150"/>
      <c r="H88" s="151"/>
      <c r="I88" s="150"/>
      <c r="J88" s="150"/>
      <c r="K88" s="150"/>
      <c r="L88" s="128"/>
      <c r="M88" s="152"/>
      <c r="N88" s="102"/>
      <c r="O88" s="152"/>
      <c r="P88" s="152"/>
      <c r="Q88" s="102"/>
    </row>
    <row r="89" spans="1:17" s="153" customFormat="1" x14ac:dyDescent="0.2">
      <c r="A89" s="102"/>
      <c r="B89" s="148" t="s">
        <v>171</v>
      </c>
      <c r="C89" s="149">
        <v>35</v>
      </c>
      <c r="D89" s="128" t="s">
        <v>81</v>
      </c>
      <c r="E89" s="128" t="s">
        <v>160</v>
      </c>
      <c r="F89" s="150">
        <v>135</v>
      </c>
      <c r="G89" s="150">
        <v>118.9286</v>
      </c>
      <c r="H89" s="151">
        <v>646.07140000000004</v>
      </c>
      <c r="I89" s="150">
        <v>0</v>
      </c>
      <c r="J89" s="150"/>
      <c r="K89" s="150">
        <f t="shared" si="20"/>
        <v>900</v>
      </c>
      <c r="L89" s="128"/>
      <c r="M89" s="152"/>
      <c r="N89" s="102"/>
      <c r="O89" s="152" t="s">
        <v>172</v>
      </c>
      <c r="P89" s="152" t="s">
        <v>166</v>
      </c>
      <c r="Q89" s="102"/>
    </row>
    <row r="90" spans="1:17" s="153" customFormat="1" x14ac:dyDescent="0.2">
      <c r="A90" s="102"/>
      <c r="B90" s="148" t="s">
        <v>173</v>
      </c>
      <c r="C90" s="149">
        <v>48</v>
      </c>
      <c r="D90" s="128" t="s">
        <v>81</v>
      </c>
      <c r="E90" s="128" t="s">
        <v>174</v>
      </c>
      <c r="F90" s="150">
        <v>135</v>
      </c>
      <c r="G90" s="150">
        <v>82.5</v>
      </c>
      <c r="H90" s="151">
        <v>682.5</v>
      </c>
      <c r="I90" s="150">
        <v>0</v>
      </c>
      <c r="J90" s="150"/>
      <c r="K90" s="150">
        <f t="shared" si="20"/>
        <v>900</v>
      </c>
      <c r="L90" s="128"/>
      <c r="M90" s="152"/>
      <c r="N90" s="102"/>
      <c r="O90" s="152" t="s">
        <v>172</v>
      </c>
      <c r="P90" s="152" t="s">
        <v>166</v>
      </c>
      <c r="Q90" s="102"/>
    </row>
    <row r="91" spans="1:17" s="153" customFormat="1" x14ac:dyDescent="0.2">
      <c r="A91" s="102"/>
      <c r="B91" s="148" t="s">
        <v>175</v>
      </c>
      <c r="C91" s="149">
        <v>42.5</v>
      </c>
      <c r="D91" s="128" t="s">
        <v>81</v>
      </c>
      <c r="E91" s="128" t="s">
        <v>174</v>
      </c>
      <c r="F91" s="150">
        <v>0</v>
      </c>
      <c r="G91" s="150">
        <v>144</v>
      </c>
      <c r="H91" s="151">
        <v>288</v>
      </c>
      <c r="I91" s="150">
        <v>288</v>
      </c>
      <c r="J91" s="150"/>
      <c r="K91" s="150">
        <f t="shared" si="20"/>
        <v>720</v>
      </c>
      <c r="L91" s="128"/>
      <c r="M91" s="152"/>
      <c r="N91" s="102"/>
      <c r="O91" s="152" t="s">
        <v>154</v>
      </c>
      <c r="P91" s="152" t="s">
        <v>155</v>
      </c>
      <c r="Q91" s="102"/>
    </row>
    <row r="92" spans="1:17" s="153" customFormat="1" ht="35.25" customHeight="1" x14ac:dyDescent="0.2">
      <c r="A92" s="102"/>
      <c r="B92" s="148" t="s">
        <v>176</v>
      </c>
      <c r="C92" s="149">
        <v>15.19</v>
      </c>
      <c r="D92" s="128" t="s">
        <v>81</v>
      </c>
      <c r="E92" s="128"/>
      <c r="F92" s="150">
        <v>0</v>
      </c>
      <c r="G92" s="150">
        <v>136</v>
      </c>
      <c r="H92" s="151">
        <v>272</v>
      </c>
      <c r="I92" s="150">
        <v>272</v>
      </c>
      <c r="J92" s="150"/>
      <c r="K92" s="150">
        <f t="shared" si="20"/>
        <v>680</v>
      </c>
      <c r="L92" s="128"/>
      <c r="M92" s="152"/>
      <c r="N92" s="102"/>
      <c r="O92" s="152" t="s">
        <v>177</v>
      </c>
      <c r="P92" s="152" t="s">
        <v>95</v>
      </c>
      <c r="Q92" s="102"/>
    </row>
    <row r="93" spans="1:17" s="137" customFormat="1" x14ac:dyDescent="0.45">
      <c r="A93" s="143"/>
      <c r="B93" s="166" t="s">
        <v>17</v>
      </c>
      <c r="C93" s="144"/>
      <c r="D93" s="145"/>
      <c r="E93" s="145"/>
      <c r="F93" s="146">
        <f t="shared" ref="F93:G93" si="21">SUM(F95:F98)</f>
        <v>0</v>
      </c>
      <c r="G93" s="146">
        <f t="shared" si="21"/>
        <v>0</v>
      </c>
      <c r="H93" s="146">
        <f>SUM(H95:H98)</f>
        <v>308</v>
      </c>
      <c r="I93" s="146">
        <f t="shared" ref="I93:J93" si="22">SUM(I95:I98)</f>
        <v>616</v>
      </c>
      <c r="J93" s="146">
        <f t="shared" si="22"/>
        <v>616</v>
      </c>
      <c r="K93" s="146">
        <f>SUM(F93:J93)</f>
        <v>1540</v>
      </c>
      <c r="L93" s="145"/>
      <c r="M93" s="145"/>
      <c r="N93" s="143"/>
      <c r="O93" s="145"/>
      <c r="P93" s="145"/>
      <c r="Q93" s="143"/>
    </row>
    <row r="94" spans="1:17" s="137" customFormat="1" x14ac:dyDescent="0.45">
      <c r="A94" s="122"/>
      <c r="B94" s="106" t="s">
        <v>79</v>
      </c>
      <c r="C94" s="139"/>
      <c r="D94" s="101"/>
      <c r="E94" s="101"/>
      <c r="F94" s="140"/>
      <c r="G94" s="140"/>
      <c r="H94" s="141"/>
      <c r="I94" s="140"/>
      <c r="J94" s="140"/>
      <c r="K94" s="140"/>
      <c r="L94" s="101"/>
      <c r="M94" s="142"/>
      <c r="N94" s="122"/>
      <c r="O94" s="142"/>
      <c r="P94" s="142"/>
      <c r="Q94" s="122"/>
    </row>
    <row r="95" spans="1:17" s="153" customFormat="1" ht="225" x14ac:dyDescent="0.2">
      <c r="A95" s="102"/>
      <c r="B95" s="148" t="s">
        <v>178</v>
      </c>
      <c r="C95" s="149">
        <v>22.157</v>
      </c>
      <c r="D95" s="128" t="s">
        <v>81</v>
      </c>
      <c r="E95" s="128" t="s">
        <v>179</v>
      </c>
      <c r="F95" s="150"/>
      <c r="G95" s="150"/>
      <c r="H95" s="151">
        <v>110</v>
      </c>
      <c r="I95" s="150">
        <v>220</v>
      </c>
      <c r="J95" s="150">
        <v>220</v>
      </c>
      <c r="K95" s="150"/>
      <c r="L95" s="128" t="s">
        <v>74</v>
      </c>
      <c r="M95" s="152"/>
      <c r="N95" s="167" t="s">
        <v>180</v>
      </c>
      <c r="O95" s="152" t="s">
        <v>181</v>
      </c>
      <c r="P95" s="152" t="s">
        <v>155</v>
      </c>
      <c r="Q95" s="102"/>
    </row>
    <row r="96" spans="1:17" s="153" customFormat="1" ht="225" x14ac:dyDescent="0.2">
      <c r="A96" s="102"/>
      <c r="B96" s="148" t="s">
        <v>182</v>
      </c>
      <c r="C96" s="149">
        <v>23.343</v>
      </c>
      <c r="D96" s="128" t="s">
        <v>81</v>
      </c>
      <c r="E96" s="128" t="s">
        <v>179</v>
      </c>
      <c r="F96" s="150"/>
      <c r="G96" s="150"/>
      <c r="H96" s="151">
        <v>110</v>
      </c>
      <c r="I96" s="150">
        <v>220</v>
      </c>
      <c r="J96" s="150">
        <v>220</v>
      </c>
      <c r="K96" s="150"/>
      <c r="L96" s="128" t="s">
        <v>74</v>
      </c>
      <c r="M96" s="152"/>
      <c r="N96" s="167" t="s">
        <v>180</v>
      </c>
      <c r="O96" s="152" t="s">
        <v>181</v>
      </c>
      <c r="P96" s="152" t="s">
        <v>155</v>
      </c>
      <c r="Q96" s="102"/>
    </row>
    <row r="97" spans="1:17" s="153" customFormat="1" ht="225" x14ac:dyDescent="0.2">
      <c r="A97" s="102"/>
      <c r="B97" s="148" t="s">
        <v>183</v>
      </c>
      <c r="C97" s="149">
        <v>47.71</v>
      </c>
      <c r="D97" s="128" t="s">
        <v>81</v>
      </c>
      <c r="E97" s="128" t="s">
        <v>179</v>
      </c>
      <c r="F97" s="150"/>
      <c r="G97" s="150"/>
      <c r="H97" s="151">
        <v>52</v>
      </c>
      <c r="I97" s="150">
        <v>104</v>
      </c>
      <c r="J97" s="150">
        <v>104</v>
      </c>
      <c r="K97" s="150"/>
      <c r="L97" s="128" t="s">
        <v>74</v>
      </c>
      <c r="M97" s="152"/>
      <c r="N97" s="167" t="s">
        <v>184</v>
      </c>
      <c r="O97" s="152" t="s">
        <v>185</v>
      </c>
      <c r="P97" s="152" t="s">
        <v>166</v>
      </c>
      <c r="Q97" s="102"/>
    </row>
    <row r="98" spans="1:17" s="153" customFormat="1" ht="210" x14ac:dyDescent="0.2">
      <c r="A98" s="102"/>
      <c r="B98" s="148" t="s">
        <v>186</v>
      </c>
      <c r="C98" s="149">
        <v>33.56</v>
      </c>
      <c r="D98" s="128" t="s">
        <v>81</v>
      </c>
      <c r="E98" s="128" t="s">
        <v>179</v>
      </c>
      <c r="F98" s="150"/>
      <c r="G98" s="150"/>
      <c r="H98" s="151">
        <v>36</v>
      </c>
      <c r="I98" s="150">
        <v>72</v>
      </c>
      <c r="J98" s="150">
        <v>72</v>
      </c>
      <c r="K98" s="150"/>
      <c r="L98" s="128" t="s">
        <v>74</v>
      </c>
      <c r="M98" s="152"/>
      <c r="N98" s="167" t="s">
        <v>187</v>
      </c>
      <c r="O98" s="152" t="s">
        <v>185</v>
      </c>
      <c r="P98" s="152" t="s">
        <v>166</v>
      </c>
      <c r="Q98" s="102"/>
    </row>
    <row r="99" spans="1:17" s="137" customFormat="1" ht="409.5" x14ac:dyDescent="0.2">
      <c r="A99" s="132"/>
      <c r="B99" s="132" t="s">
        <v>188</v>
      </c>
      <c r="C99" s="134"/>
      <c r="D99" s="135"/>
      <c r="E99" s="135"/>
      <c r="F99" s="136">
        <v>142353.95360000001</v>
      </c>
      <c r="G99" s="136">
        <v>52678.533000000003</v>
      </c>
      <c r="H99" s="136">
        <f>+H100+H121+H491+H537+H600+H571++H619+H651+H677+H710+H716+H722+H728</f>
        <v>113323.92110000001</v>
      </c>
      <c r="I99" s="136">
        <f>+I100+I121+I491+I537+I571+I600+I619+I651+I710+I716+I722+I728</f>
        <v>58083.142969079992</v>
      </c>
      <c r="J99" s="136">
        <f>+J100+J121+J491+J537+J571+J600+J619+J651+J710+J716+J722+J728</f>
        <v>29476</v>
      </c>
      <c r="K99" s="136">
        <f>SUM(F99:J99)</f>
        <v>395915.55066908</v>
      </c>
      <c r="L99" s="135"/>
      <c r="M99" s="135"/>
      <c r="N99" s="168" t="s">
        <v>189</v>
      </c>
      <c r="O99" s="135"/>
      <c r="P99" s="135"/>
      <c r="Q99" s="132" t="s">
        <v>190</v>
      </c>
    </row>
    <row r="100" spans="1:17" s="137" customFormat="1" x14ac:dyDescent="0.2">
      <c r="A100" s="156"/>
      <c r="B100" s="156" t="s">
        <v>191</v>
      </c>
      <c r="C100" s="157"/>
      <c r="D100" s="158"/>
      <c r="E100" s="158"/>
      <c r="F100" s="159">
        <v>12002.270500000001</v>
      </c>
      <c r="G100" s="159">
        <v>3532.8793999999998</v>
      </c>
      <c r="H100" s="159">
        <f>H101</f>
        <v>9913.3302999999996</v>
      </c>
      <c r="I100" s="159"/>
      <c r="J100" s="159"/>
      <c r="K100" s="159">
        <f t="shared" si="20"/>
        <v>25448.480199999998</v>
      </c>
      <c r="L100" s="158"/>
      <c r="M100" s="158"/>
      <c r="N100" s="156"/>
      <c r="O100" s="158"/>
      <c r="P100" s="158"/>
      <c r="Q100" s="156"/>
    </row>
    <row r="101" spans="1:17" s="153" customFormat="1" x14ac:dyDescent="0.2">
      <c r="A101" s="160"/>
      <c r="B101" s="161" t="s">
        <v>22</v>
      </c>
      <c r="C101" s="162"/>
      <c r="D101" s="163"/>
      <c r="E101" s="163"/>
      <c r="F101" s="164"/>
      <c r="G101" s="164"/>
      <c r="H101" s="164">
        <f>SUM(H103:H120)</f>
        <v>9913.3302999999996</v>
      </c>
      <c r="I101" s="164"/>
      <c r="J101" s="164"/>
      <c r="K101" s="164">
        <f t="shared" si="20"/>
        <v>9913.3302999999996</v>
      </c>
      <c r="L101" s="163"/>
      <c r="M101" s="163"/>
      <c r="N101" s="160"/>
      <c r="O101" s="163"/>
      <c r="P101" s="163"/>
      <c r="Q101" s="160"/>
    </row>
    <row r="102" spans="1:17" s="153" customFormat="1" x14ac:dyDescent="0.2">
      <c r="A102" s="102"/>
      <c r="B102" s="165" t="s">
        <v>70</v>
      </c>
      <c r="C102" s="149"/>
      <c r="D102" s="128"/>
      <c r="E102" s="128"/>
      <c r="F102" s="150"/>
      <c r="G102" s="150"/>
      <c r="H102" s="151"/>
      <c r="I102" s="150"/>
      <c r="J102" s="150"/>
      <c r="K102" s="150"/>
      <c r="L102" s="128"/>
      <c r="M102" s="152"/>
      <c r="N102" s="102"/>
      <c r="O102" s="152"/>
      <c r="P102" s="152"/>
      <c r="Q102" s="102"/>
    </row>
    <row r="103" spans="1:17" s="153" customFormat="1" ht="37.5" x14ac:dyDescent="0.2">
      <c r="A103" s="102"/>
      <c r="B103" s="148" t="s">
        <v>192</v>
      </c>
      <c r="C103" s="149">
        <v>1</v>
      </c>
      <c r="D103" s="128" t="s">
        <v>72</v>
      </c>
      <c r="E103" s="128">
        <v>2565</v>
      </c>
      <c r="F103" s="150"/>
      <c r="G103" s="150"/>
      <c r="H103" s="151">
        <v>1781.8486</v>
      </c>
      <c r="I103" s="150"/>
      <c r="J103" s="150"/>
      <c r="K103" s="150">
        <f t="shared" si="20"/>
        <v>1781.8486</v>
      </c>
      <c r="L103" s="128"/>
      <c r="M103" s="152"/>
      <c r="N103" s="102"/>
      <c r="O103" s="152" t="s">
        <v>151</v>
      </c>
      <c r="P103" s="152" t="s">
        <v>84</v>
      </c>
      <c r="Q103" s="102"/>
    </row>
    <row r="104" spans="1:17" s="153" customFormat="1" ht="37.5" x14ac:dyDescent="0.2">
      <c r="A104" s="102"/>
      <c r="B104" s="148" t="s">
        <v>193</v>
      </c>
      <c r="C104" s="149">
        <v>1</v>
      </c>
      <c r="D104" s="128" t="s">
        <v>72</v>
      </c>
      <c r="E104" s="128">
        <v>2565</v>
      </c>
      <c r="F104" s="150"/>
      <c r="G104" s="150"/>
      <c r="H104" s="151">
        <v>112</v>
      </c>
      <c r="I104" s="150"/>
      <c r="J104" s="150"/>
      <c r="K104" s="150">
        <f t="shared" si="20"/>
        <v>112</v>
      </c>
      <c r="L104" s="128"/>
      <c r="M104" s="152"/>
      <c r="N104" s="102"/>
      <c r="O104" s="152" t="s">
        <v>194</v>
      </c>
      <c r="P104" s="152" t="s">
        <v>166</v>
      </c>
      <c r="Q104" s="102"/>
    </row>
    <row r="105" spans="1:17" s="153" customFormat="1" ht="37.5" x14ac:dyDescent="0.2">
      <c r="A105" s="102"/>
      <c r="B105" s="148" t="s">
        <v>195</v>
      </c>
      <c r="C105" s="149">
        <v>1</v>
      </c>
      <c r="D105" s="128" t="s">
        <v>72</v>
      </c>
      <c r="E105" s="128">
        <v>2565</v>
      </c>
      <c r="F105" s="150"/>
      <c r="G105" s="150"/>
      <c r="H105" s="151">
        <v>148.61500000000001</v>
      </c>
      <c r="I105" s="150"/>
      <c r="J105" s="150"/>
      <c r="K105" s="150">
        <f t="shared" si="20"/>
        <v>148.61500000000001</v>
      </c>
      <c r="L105" s="128"/>
      <c r="M105" s="152"/>
      <c r="N105" s="102"/>
      <c r="O105" s="152" t="s">
        <v>196</v>
      </c>
      <c r="P105" s="152" t="s">
        <v>166</v>
      </c>
      <c r="Q105" s="102"/>
    </row>
    <row r="106" spans="1:17" s="153" customFormat="1" ht="37.5" x14ac:dyDescent="0.2">
      <c r="A106" s="102"/>
      <c r="B106" s="148" t="s">
        <v>197</v>
      </c>
      <c r="C106" s="149">
        <v>1</v>
      </c>
      <c r="D106" s="128" t="s">
        <v>72</v>
      </c>
      <c r="E106" s="128">
        <v>2565</v>
      </c>
      <c r="F106" s="150"/>
      <c r="G106" s="150"/>
      <c r="H106" s="151">
        <v>1192.9849999999999</v>
      </c>
      <c r="I106" s="150"/>
      <c r="J106" s="150"/>
      <c r="K106" s="150">
        <f t="shared" si="20"/>
        <v>1192.9849999999999</v>
      </c>
      <c r="L106" s="128"/>
      <c r="M106" s="152"/>
      <c r="N106" s="102"/>
      <c r="O106" s="152" t="s">
        <v>198</v>
      </c>
      <c r="P106" s="152" t="s">
        <v>95</v>
      </c>
      <c r="Q106" s="102"/>
    </row>
    <row r="107" spans="1:17" s="153" customFormat="1" ht="37.5" x14ac:dyDescent="0.2">
      <c r="A107" s="102"/>
      <c r="B107" s="148" t="s">
        <v>199</v>
      </c>
      <c r="C107" s="149">
        <v>1</v>
      </c>
      <c r="D107" s="128" t="s">
        <v>72</v>
      </c>
      <c r="E107" s="128">
        <v>2565</v>
      </c>
      <c r="F107" s="150"/>
      <c r="G107" s="150"/>
      <c r="H107" s="151">
        <v>10</v>
      </c>
      <c r="I107" s="150"/>
      <c r="J107" s="150"/>
      <c r="K107" s="150">
        <f t="shared" si="20"/>
        <v>10</v>
      </c>
      <c r="L107" s="128"/>
      <c r="M107" s="152"/>
      <c r="N107" s="102"/>
      <c r="O107" s="152" t="s">
        <v>200</v>
      </c>
      <c r="P107" s="152" t="s">
        <v>166</v>
      </c>
      <c r="Q107" s="102"/>
    </row>
    <row r="108" spans="1:17" s="153" customFormat="1" ht="37.5" x14ac:dyDescent="0.2">
      <c r="A108" s="102"/>
      <c r="B108" s="148" t="s">
        <v>201</v>
      </c>
      <c r="C108" s="149">
        <v>1</v>
      </c>
      <c r="D108" s="128" t="s">
        <v>72</v>
      </c>
      <c r="E108" s="128">
        <v>2565</v>
      </c>
      <c r="F108" s="150"/>
      <c r="G108" s="150"/>
      <c r="H108" s="151">
        <v>2.8559999999999999</v>
      </c>
      <c r="I108" s="150"/>
      <c r="J108" s="150"/>
      <c r="K108" s="150">
        <f t="shared" si="20"/>
        <v>2.8559999999999999</v>
      </c>
      <c r="L108" s="128"/>
      <c r="M108" s="152"/>
      <c r="N108" s="102"/>
      <c r="O108" s="152" t="s">
        <v>202</v>
      </c>
      <c r="P108" s="152" t="s">
        <v>166</v>
      </c>
      <c r="Q108" s="102"/>
    </row>
    <row r="109" spans="1:17" s="153" customFormat="1" ht="37.5" x14ac:dyDescent="0.2">
      <c r="A109" s="102"/>
      <c r="B109" s="148" t="s">
        <v>203</v>
      </c>
      <c r="C109" s="149">
        <v>1</v>
      </c>
      <c r="D109" s="128" t="s">
        <v>72</v>
      </c>
      <c r="E109" s="128">
        <v>2565</v>
      </c>
      <c r="F109" s="150"/>
      <c r="G109" s="150"/>
      <c r="H109" s="151">
        <v>12.7165</v>
      </c>
      <c r="I109" s="150"/>
      <c r="J109" s="150"/>
      <c r="K109" s="150">
        <f t="shared" si="20"/>
        <v>12.7165</v>
      </c>
      <c r="L109" s="128"/>
      <c r="M109" s="152"/>
      <c r="N109" s="102"/>
      <c r="O109" s="152" t="s">
        <v>204</v>
      </c>
      <c r="P109" s="152" t="s">
        <v>166</v>
      </c>
      <c r="Q109" s="102"/>
    </row>
    <row r="110" spans="1:17" s="153" customFormat="1" ht="37.5" x14ac:dyDescent="0.2">
      <c r="A110" s="102"/>
      <c r="B110" s="148" t="s">
        <v>205</v>
      </c>
      <c r="C110" s="149">
        <v>1</v>
      </c>
      <c r="D110" s="128" t="s">
        <v>72</v>
      </c>
      <c r="E110" s="128">
        <v>2565</v>
      </c>
      <c r="F110" s="150"/>
      <c r="G110" s="150"/>
      <c r="H110" s="151">
        <v>84.415999999999997</v>
      </c>
      <c r="I110" s="150"/>
      <c r="J110" s="150"/>
      <c r="K110" s="150">
        <f t="shared" si="20"/>
        <v>84.415999999999997</v>
      </c>
      <c r="L110" s="128"/>
      <c r="M110" s="152"/>
      <c r="N110" s="102"/>
      <c r="O110" s="152" t="s">
        <v>206</v>
      </c>
      <c r="P110" s="152" t="s">
        <v>95</v>
      </c>
      <c r="Q110" s="102"/>
    </row>
    <row r="111" spans="1:17" s="153" customFormat="1" ht="37.5" x14ac:dyDescent="0.2">
      <c r="A111" s="102"/>
      <c r="B111" s="148" t="s">
        <v>207</v>
      </c>
      <c r="C111" s="149">
        <v>1</v>
      </c>
      <c r="D111" s="128" t="s">
        <v>72</v>
      </c>
      <c r="E111" s="128">
        <v>2565</v>
      </c>
      <c r="F111" s="150"/>
      <c r="G111" s="150"/>
      <c r="H111" s="151">
        <v>244.05330000000001</v>
      </c>
      <c r="I111" s="150"/>
      <c r="J111" s="150"/>
      <c r="K111" s="150">
        <f t="shared" si="20"/>
        <v>244.05330000000001</v>
      </c>
      <c r="L111" s="128"/>
      <c r="M111" s="152"/>
      <c r="N111" s="102"/>
      <c r="O111" s="152" t="s">
        <v>208</v>
      </c>
      <c r="P111" s="152" t="s">
        <v>95</v>
      </c>
      <c r="Q111" s="102"/>
    </row>
    <row r="112" spans="1:17" s="153" customFormat="1" ht="37.5" x14ac:dyDescent="0.2">
      <c r="A112" s="102"/>
      <c r="B112" s="148" t="s">
        <v>209</v>
      </c>
      <c r="C112" s="149">
        <v>1</v>
      </c>
      <c r="D112" s="128" t="s">
        <v>72</v>
      </c>
      <c r="E112" s="128">
        <v>2565</v>
      </c>
      <c r="F112" s="150"/>
      <c r="G112" s="150"/>
      <c r="H112" s="151">
        <v>470.96</v>
      </c>
      <c r="I112" s="150"/>
      <c r="J112" s="150"/>
      <c r="K112" s="150">
        <f t="shared" si="20"/>
        <v>470.96</v>
      </c>
      <c r="L112" s="128"/>
      <c r="M112" s="152"/>
      <c r="N112" s="102"/>
      <c r="O112" s="152" t="s">
        <v>94</v>
      </c>
      <c r="P112" s="152" t="s">
        <v>95</v>
      </c>
      <c r="Q112" s="102"/>
    </row>
    <row r="113" spans="1:17" s="153" customFormat="1" ht="37.5" x14ac:dyDescent="0.2">
      <c r="A113" s="102"/>
      <c r="B113" s="148" t="s">
        <v>210</v>
      </c>
      <c r="C113" s="149">
        <v>1</v>
      </c>
      <c r="D113" s="128" t="s">
        <v>72</v>
      </c>
      <c r="E113" s="128">
        <v>2565</v>
      </c>
      <c r="F113" s="150"/>
      <c r="G113" s="150"/>
      <c r="H113" s="151">
        <v>77.394999999999996</v>
      </c>
      <c r="I113" s="150"/>
      <c r="J113" s="150"/>
      <c r="K113" s="150">
        <f t="shared" si="20"/>
        <v>77.394999999999996</v>
      </c>
      <c r="L113" s="128"/>
      <c r="M113" s="152"/>
      <c r="N113" s="102"/>
      <c r="O113" s="152" t="s">
        <v>211</v>
      </c>
      <c r="P113" s="152" t="s">
        <v>84</v>
      </c>
      <c r="Q113" s="102"/>
    </row>
    <row r="114" spans="1:17" s="153" customFormat="1" ht="37.5" x14ac:dyDescent="0.2">
      <c r="A114" s="102"/>
      <c r="B114" s="148" t="s">
        <v>212</v>
      </c>
      <c r="C114" s="149">
        <v>1</v>
      </c>
      <c r="D114" s="128" t="s">
        <v>72</v>
      </c>
      <c r="E114" s="128">
        <v>2565</v>
      </c>
      <c r="F114" s="150"/>
      <c r="G114" s="150"/>
      <c r="H114" s="151">
        <v>209.11179999999999</v>
      </c>
      <c r="I114" s="150"/>
      <c r="J114" s="150"/>
      <c r="K114" s="150">
        <f t="shared" si="20"/>
        <v>209.11179999999999</v>
      </c>
      <c r="L114" s="128"/>
      <c r="M114" s="152"/>
      <c r="N114" s="102"/>
      <c r="O114" s="152" t="s">
        <v>213</v>
      </c>
      <c r="P114" s="152" t="s">
        <v>84</v>
      </c>
      <c r="Q114" s="102"/>
    </row>
    <row r="115" spans="1:17" s="153" customFormat="1" ht="37.5" x14ac:dyDescent="0.2">
      <c r="A115" s="102"/>
      <c r="B115" s="148" t="s">
        <v>214</v>
      </c>
      <c r="C115" s="149">
        <v>1</v>
      </c>
      <c r="D115" s="128" t="s">
        <v>72</v>
      </c>
      <c r="E115" s="128">
        <v>2565</v>
      </c>
      <c r="F115" s="150"/>
      <c r="G115" s="150"/>
      <c r="H115" s="151">
        <v>2369.2819</v>
      </c>
      <c r="I115" s="150"/>
      <c r="J115" s="150"/>
      <c r="K115" s="150">
        <f t="shared" si="20"/>
        <v>2369.2819</v>
      </c>
      <c r="L115" s="128"/>
      <c r="M115" s="152"/>
      <c r="N115" s="102"/>
      <c r="O115" s="152" t="s">
        <v>215</v>
      </c>
      <c r="P115" s="152" t="s">
        <v>84</v>
      </c>
      <c r="Q115" s="102"/>
    </row>
    <row r="116" spans="1:17" s="153" customFormat="1" ht="37.5" x14ac:dyDescent="0.2">
      <c r="A116" s="102"/>
      <c r="B116" s="148" t="s">
        <v>216</v>
      </c>
      <c r="C116" s="149">
        <v>1</v>
      </c>
      <c r="D116" s="128" t="s">
        <v>72</v>
      </c>
      <c r="E116" s="128">
        <v>2565</v>
      </c>
      <c r="F116" s="150"/>
      <c r="G116" s="150"/>
      <c r="H116" s="151">
        <v>782.68299999999999</v>
      </c>
      <c r="I116" s="150"/>
      <c r="J116" s="150"/>
      <c r="K116" s="150">
        <f t="shared" si="20"/>
        <v>782.68299999999999</v>
      </c>
      <c r="L116" s="128"/>
      <c r="M116" s="152"/>
      <c r="N116" s="102"/>
      <c r="O116" s="152" t="s">
        <v>136</v>
      </c>
      <c r="P116" s="152" t="s">
        <v>132</v>
      </c>
      <c r="Q116" s="102"/>
    </row>
    <row r="117" spans="1:17" s="153" customFormat="1" ht="37.5" x14ac:dyDescent="0.2">
      <c r="A117" s="102"/>
      <c r="B117" s="148" t="s">
        <v>217</v>
      </c>
      <c r="C117" s="149">
        <v>1</v>
      </c>
      <c r="D117" s="128" t="s">
        <v>72</v>
      </c>
      <c r="E117" s="128">
        <v>2565</v>
      </c>
      <c r="F117" s="150"/>
      <c r="G117" s="150"/>
      <c r="H117" s="151">
        <v>119.72069999999999</v>
      </c>
      <c r="I117" s="150"/>
      <c r="J117" s="150"/>
      <c r="K117" s="150">
        <f t="shared" si="20"/>
        <v>119.72069999999999</v>
      </c>
      <c r="L117" s="128"/>
      <c r="M117" s="152"/>
      <c r="N117" s="102"/>
      <c r="O117" s="152" t="s">
        <v>218</v>
      </c>
      <c r="P117" s="152" t="s">
        <v>84</v>
      </c>
      <c r="Q117" s="102"/>
    </row>
    <row r="118" spans="1:17" s="153" customFormat="1" ht="37.5" x14ac:dyDescent="0.2">
      <c r="A118" s="102"/>
      <c r="B118" s="148" t="s">
        <v>219</v>
      </c>
      <c r="C118" s="149">
        <v>1</v>
      </c>
      <c r="D118" s="128" t="s">
        <v>72</v>
      </c>
      <c r="E118" s="128">
        <v>2565</v>
      </c>
      <c r="F118" s="150"/>
      <c r="G118" s="150"/>
      <c r="H118" s="151">
        <v>70.966300000000004</v>
      </c>
      <c r="I118" s="150"/>
      <c r="J118" s="150"/>
      <c r="K118" s="150">
        <f t="shared" si="20"/>
        <v>70.966300000000004</v>
      </c>
      <c r="L118" s="128"/>
      <c r="M118" s="152"/>
      <c r="N118" s="102"/>
      <c r="O118" s="152" t="s">
        <v>220</v>
      </c>
      <c r="P118" s="152" t="s">
        <v>155</v>
      </c>
      <c r="Q118" s="102"/>
    </row>
    <row r="119" spans="1:17" s="153" customFormat="1" ht="37.5" x14ac:dyDescent="0.2">
      <c r="A119" s="102"/>
      <c r="B119" s="148" t="s">
        <v>221</v>
      </c>
      <c r="C119" s="149">
        <v>1</v>
      </c>
      <c r="D119" s="128" t="s">
        <v>72</v>
      </c>
      <c r="E119" s="128">
        <v>2565</v>
      </c>
      <c r="F119" s="150"/>
      <c r="G119" s="150"/>
      <c r="H119" s="151">
        <v>189.43520000000001</v>
      </c>
      <c r="I119" s="150"/>
      <c r="J119" s="150"/>
      <c r="K119" s="150">
        <f t="shared" si="20"/>
        <v>189.43520000000001</v>
      </c>
      <c r="L119" s="128"/>
      <c r="M119" s="152"/>
      <c r="N119" s="102"/>
      <c r="O119" s="152" t="s">
        <v>222</v>
      </c>
      <c r="P119" s="152" t="s">
        <v>155</v>
      </c>
      <c r="Q119" s="102"/>
    </row>
    <row r="120" spans="1:17" s="153" customFormat="1" ht="37.5" x14ac:dyDescent="0.2">
      <c r="A120" s="102"/>
      <c r="B120" s="148" t="s">
        <v>223</v>
      </c>
      <c r="C120" s="149">
        <v>1</v>
      </c>
      <c r="D120" s="128" t="s">
        <v>72</v>
      </c>
      <c r="E120" s="128">
        <v>2565</v>
      </c>
      <c r="F120" s="150"/>
      <c r="G120" s="150"/>
      <c r="H120" s="151">
        <v>2034.2860000000001</v>
      </c>
      <c r="I120" s="150"/>
      <c r="J120" s="150"/>
      <c r="K120" s="150">
        <f t="shared" si="20"/>
        <v>2034.2860000000001</v>
      </c>
      <c r="L120" s="128"/>
      <c r="M120" s="152"/>
      <c r="N120" s="102"/>
      <c r="O120" s="152" t="s">
        <v>224</v>
      </c>
      <c r="P120" s="152" t="s">
        <v>155</v>
      </c>
      <c r="Q120" s="102"/>
    </row>
    <row r="121" spans="1:17" s="137" customFormat="1" x14ac:dyDescent="0.2">
      <c r="A121" s="156"/>
      <c r="B121" s="156" t="s">
        <v>225</v>
      </c>
      <c r="C121" s="157"/>
      <c r="D121" s="158"/>
      <c r="E121" s="158"/>
      <c r="F121" s="159">
        <v>39993.535100000001</v>
      </c>
      <c r="G121" s="159">
        <v>19605.399100000002</v>
      </c>
      <c r="H121" s="159">
        <f>+H122+H144+H349</f>
        <v>40156.715400000001</v>
      </c>
      <c r="I121" s="159">
        <f>+I122+I144+I349</f>
        <v>35678.263529999997</v>
      </c>
      <c r="J121" s="159">
        <f>+J122+J144+J349</f>
        <v>16508</v>
      </c>
      <c r="K121" s="159">
        <f t="shared" si="20"/>
        <v>151941.91313</v>
      </c>
      <c r="L121" s="158"/>
      <c r="M121" s="158"/>
      <c r="N121" s="156"/>
      <c r="O121" s="158"/>
      <c r="P121" s="158"/>
      <c r="Q121" s="156"/>
    </row>
    <row r="122" spans="1:17" s="137" customFormat="1" x14ac:dyDescent="0.2">
      <c r="A122" s="143"/>
      <c r="B122" s="161" t="s">
        <v>22</v>
      </c>
      <c r="C122" s="144"/>
      <c r="D122" s="145"/>
      <c r="E122" s="145"/>
      <c r="F122" s="146">
        <f>SUM(F124:F143)</f>
        <v>0</v>
      </c>
      <c r="G122" s="146">
        <f>SUM(G124:G143)</f>
        <v>0</v>
      </c>
      <c r="H122" s="146">
        <f>SUM(H124:H143)</f>
        <v>3177.3982999999998</v>
      </c>
      <c r="I122" s="146">
        <f>SUM(I124:I143)</f>
        <v>0</v>
      </c>
      <c r="J122" s="146">
        <f>SUM(J124:J143)</f>
        <v>0</v>
      </c>
      <c r="K122" s="146">
        <f t="shared" si="20"/>
        <v>3177.3982999999998</v>
      </c>
      <c r="L122" s="145"/>
      <c r="M122" s="145"/>
      <c r="N122" s="143"/>
      <c r="O122" s="145"/>
      <c r="P122" s="145"/>
      <c r="Q122" s="143"/>
    </row>
    <row r="123" spans="1:17" s="153" customFormat="1" x14ac:dyDescent="0.2">
      <c r="A123" s="102"/>
      <c r="B123" s="165" t="s">
        <v>79</v>
      </c>
      <c r="C123" s="149"/>
      <c r="D123" s="128"/>
      <c r="E123" s="128"/>
      <c r="F123" s="150"/>
      <c r="G123" s="150"/>
      <c r="H123" s="151"/>
      <c r="I123" s="150"/>
      <c r="J123" s="150"/>
      <c r="K123" s="150"/>
      <c r="L123" s="128"/>
      <c r="M123" s="152"/>
      <c r="N123" s="102"/>
      <c r="O123" s="152"/>
      <c r="P123" s="152"/>
      <c r="Q123" s="102"/>
    </row>
    <row r="124" spans="1:17" s="153" customFormat="1" ht="37.5" x14ac:dyDescent="0.2">
      <c r="A124" s="102"/>
      <c r="B124" s="148" t="s">
        <v>226</v>
      </c>
      <c r="C124" s="149">
        <v>60</v>
      </c>
      <c r="D124" s="128" t="s">
        <v>81</v>
      </c>
      <c r="E124" s="128">
        <v>2565</v>
      </c>
      <c r="F124" s="150"/>
      <c r="G124" s="150"/>
      <c r="H124" s="151">
        <v>2080</v>
      </c>
      <c r="I124" s="150"/>
      <c r="J124" s="150"/>
      <c r="K124" s="150">
        <f>SUM(F124:J124)</f>
        <v>2080</v>
      </c>
      <c r="L124" s="128" t="s">
        <v>77</v>
      </c>
      <c r="M124" s="152"/>
      <c r="N124" s="102"/>
      <c r="O124" s="152" t="s">
        <v>227</v>
      </c>
      <c r="P124" s="152" t="s">
        <v>227</v>
      </c>
      <c r="Q124" s="102"/>
    </row>
    <row r="125" spans="1:17" s="137" customFormat="1" x14ac:dyDescent="0.2">
      <c r="A125" s="122"/>
      <c r="B125" s="115" t="s">
        <v>75</v>
      </c>
      <c r="C125" s="139"/>
      <c r="D125" s="101"/>
      <c r="E125" s="101"/>
      <c r="F125" s="140"/>
      <c r="G125" s="140"/>
      <c r="H125" s="141"/>
      <c r="I125" s="140"/>
      <c r="J125" s="140"/>
      <c r="K125" s="140"/>
      <c r="L125" s="101"/>
      <c r="M125" s="142"/>
      <c r="N125" s="122"/>
      <c r="O125" s="142"/>
      <c r="P125" s="142"/>
      <c r="Q125" s="122"/>
    </row>
    <row r="126" spans="1:17" s="153" customFormat="1" ht="37.5" x14ac:dyDescent="0.2">
      <c r="A126" s="102"/>
      <c r="B126" s="148" t="s">
        <v>228</v>
      </c>
      <c r="C126" s="149">
        <v>1</v>
      </c>
      <c r="D126" s="128" t="s">
        <v>72</v>
      </c>
      <c r="E126" s="128">
        <v>2565</v>
      </c>
      <c r="F126" s="150"/>
      <c r="G126" s="150"/>
      <c r="H126" s="151">
        <f>678.5194+46.7828</f>
        <v>725.30219999999997</v>
      </c>
      <c r="I126" s="150"/>
      <c r="J126" s="150"/>
      <c r="K126" s="150">
        <f t="shared" ref="K126:K720" si="23">SUM(F126:J126)</f>
        <v>725.30219999999997</v>
      </c>
      <c r="L126" s="128" t="s">
        <v>77</v>
      </c>
      <c r="M126" s="152"/>
      <c r="N126" s="102"/>
      <c r="O126" s="152" t="s">
        <v>151</v>
      </c>
      <c r="P126" s="152" t="s">
        <v>84</v>
      </c>
      <c r="Q126" s="102"/>
    </row>
    <row r="127" spans="1:17" s="153" customFormat="1" ht="37.5" x14ac:dyDescent="0.2">
      <c r="A127" s="102"/>
      <c r="B127" s="148" t="s">
        <v>229</v>
      </c>
      <c r="C127" s="149">
        <v>1</v>
      </c>
      <c r="D127" s="128" t="s">
        <v>72</v>
      </c>
      <c r="E127" s="128">
        <v>2565</v>
      </c>
      <c r="F127" s="150"/>
      <c r="G127" s="150"/>
      <c r="H127" s="151">
        <v>221.32400000000001</v>
      </c>
      <c r="I127" s="150"/>
      <c r="J127" s="150"/>
      <c r="K127" s="150">
        <f t="shared" si="23"/>
        <v>221.32400000000001</v>
      </c>
      <c r="L127" s="128" t="s">
        <v>77</v>
      </c>
      <c r="M127" s="152"/>
      <c r="N127" s="102"/>
      <c r="O127" s="152" t="s">
        <v>151</v>
      </c>
      <c r="P127" s="152" t="s">
        <v>84</v>
      </c>
      <c r="Q127" s="102"/>
    </row>
    <row r="128" spans="1:17" s="171" customFormat="1" x14ac:dyDescent="0.2">
      <c r="A128" s="108"/>
      <c r="B128" s="165" t="s">
        <v>230</v>
      </c>
      <c r="C128" s="116"/>
      <c r="D128" s="117"/>
      <c r="E128" s="117"/>
      <c r="F128" s="169"/>
      <c r="G128" s="169"/>
      <c r="H128" s="170"/>
      <c r="I128" s="169"/>
      <c r="J128" s="169"/>
      <c r="K128" s="169"/>
      <c r="L128" s="101"/>
      <c r="M128" s="87"/>
      <c r="N128" s="108"/>
      <c r="O128" s="87"/>
      <c r="P128" s="87"/>
      <c r="Q128" s="108"/>
    </row>
    <row r="129" spans="1:17" s="171" customFormat="1" x14ac:dyDescent="0.2">
      <c r="A129" s="108"/>
      <c r="B129" s="165" t="s">
        <v>231</v>
      </c>
      <c r="C129" s="116"/>
      <c r="D129" s="117"/>
      <c r="E129" s="117"/>
      <c r="F129" s="169"/>
      <c r="G129" s="169"/>
      <c r="H129" s="170"/>
      <c r="I129" s="169"/>
      <c r="J129" s="169"/>
      <c r="K129" s="169"/>
      <c r="L129" s="101"/>
      <c r="M129" s="87"/>
      <c r="N129" s="108"/>
      <c r="O129" s="87"/>
      <c r="P129" s="87"/>
      <c r="Q129" s="108"/>
    </row>
    <row r="130" spans="1:17" s="153" customFormat="1" ht="93.75" x14ac:dyDescent="0.2">
      <c r="A130" s="102"/>
      <c r="B130" s="148" t="s">
        <v>232</v>
      </c>
      <c r="C130" s="149">
        <v>1</v>
      </c>
      <c r="D130" s="128" t="s">
        <v>72</v>
      </c>
      <c r="E130" s="128">
        <v>2565</v>
      </c>
      <c r="F130" s="150"/>
      <c r="G130" s="150"/>
      <c r="H130" s="151">
        <v>41</v>
      </c>
      <c r="I130" s="150"/>
      <c r="J130" s="150"/>
      <c r="K130" s="150">
        <f>SUM(F130:J130)</f>
        <v>41</v>
      </c>
      <c r="L130" s="128" t="s">
        <v>74</v>
      </c>
      <c r="M130" s="152"/>
      <c r="N130" s="102"/>
      <c r="O130" s="152" t="s">
        <v>134</v>
      </c>
      <c r="P130" s="152" t="s">
        <v>132</v>
      </c>
      <c r="Q130" s="102"/>
    </row>
    <row r="131" spans="1:17" s="153" customFormat="1" ht="93.75" x14ac:dyDescent="0.2">
      <c r="A131" s="102"/>
      <c r="B131" s="148" t="s">
        <v>233</v>
      </c>
      <c r="C131" s="149">
        <v>1</v>
      </c>
      <c r="D131" s="128" t="s">
        <v>72</v>
      </c>
      <c r="E131" s="128">
        <v>2565</v>
      </c>
      <c r="F131" s="150"/>
      <c r="G131" s="150"/>
      <c r="H131" s="151">
        <v>47</v>
      </c>
      <c r="I131" s="150"/>
      <c r="J131" s="150"/>
      <c r="K131" s="150">
        <f>SUM(F131:J131)</f>
        <v>47</v>
      </c>
      <c r="L131" s="128" t="s">
        <v>74</v>
      </c>
      <c r="M131" s="152"/>
      <c r="N131" s="102"/>
      <c r="O131" s="152" t="s">
        <v>134</v>
      </c>
      <c r="P131" s="152" t="s">
        <v>132</v>
      </c>
      <c r="Q131" s="102"/>
    </row>
    <row r="132" spans="1:17" s="153" customFormat="1" ht="93.75" x14ac:dyDescent="0.2">
      <c r="A132" s="102"/>
      <c r="B132" s="148" t="s">
        <v>234</v>
      </c>
      <c r="C132" s="149">
        <v>1</v>
      </c>
      <c r="D132" s="128" t="s">
        <v>72</v>
      </c>
      <c r="E132" s="128">
        <v>2565</v>
      </c>
      <c r="F132" s="150"/>
      <c r="G132" s="150"/>
      <c r="H132" s="151">
        <v>37</v>
      </c>
      <c r="I132" s="150"/>
      <c r="J132" s="150"/>
      <c r="K132" s="150">
        <f>SUM(F132:J132)</f>
        <v>37</v>
      </c>
      <c r="L132" s="128" t="s">
        <v>74</v>
      </c>
      <c r="M132" s="152"/>
      <c r="N132" s="102"/>
      <c r="O132" s="152" t="s">
        <v>134</v>
      </c>
      <c r="P132" s="152" t="s">
        <v>132</v>
      </c>
      <c r="Q132" s="102"/>
    </row>
    <row r="133" spans="1:17" s="137" customFormat="1" x14ac:dyDescent="0.2">
      <c r="A133" s="122"/>
      <c r="B133" s="115" t="s">
        <v>235</v>
      </c>
      <c r="C133" s="139"/>
      <c r="D133" s="101"/>
      <c r="E133" s="101"/>
      <c r="F133" s="140"/>
      <c r="G133" s="140"/>
      <c r="H133" s="141"/>
      <c r="I133" s="140"/>
      <c r="J133" s="140"/>
      <c r="K133" s="140"/>
      <c r="L133" s="101"/>
      <c r="M133" s="142"/>
      <c r="N133" s="122"/>
      <c r="O133" s="142"/>
      <c r="P133" s="142"/>
      <c r="Q133" s="122"/>
    </row>
    <row r="134" spans="1:17" s="153" customFormat="1" ht="56.25" x14ac:dyDescent="0.2">
      <c r="A134" s="102"/>
      <c r="B134" s="148" t="s">
        <v>236</v>
      </c>
      <c r="C134" s="149">
        <v>1</v>
      </c>
      <c r="D134" s="128" t="s">
        <v>72</v>
      </c>
      <c r="E134" s="128">
        <v>2565</v>
      </c>
      <c r="F134" s="150"/>
      <c r="G134" s="150"/>
      <c r="H134" s="151">
        <v>3.2</v>
      </c>
      <c r="I134" s="150"/>
      <c r="J134" s="150"/>
      <c r="K134" s="150">
        <f t="shared" si="23"/>
        <v>3.2</v>
      </c>
      <c r="L134" s="128" t="s">
        <v>74</v>
      </c>
      <c r="M134" s="152"/>
      <c r="N134" s="102"/>
      <c r="O134" s="152" t="s">
        <v>134</v>
      </c>
      <c r="P134" s="152" t="s">
        <v>132</v>
      </c>
      <c r="Q134" s="102"/>
    </row>
    <row r="135" spans="1:17" s="153" customFormat="1" ht="56.25" x14ac:dyDescent="0.2">
      <c r="A135" s="102"/>
      <c r="B135" s="148" t="s">
        <v>237</v>
      </c>
      <c r="C135" s="149">
        <v>1</v>
      </c>
      <c r="D135" s="128" t="s">
        <v>72</v>
      </c>
      <c r="E135" s="128">
        <v>2565</v>
      </c>
      <c r="F135" s="150"/>
      <c r="G135" s="150"/>
      <c r="H135" s="151">
        <v>3.6484000000000001</v>
      </c>
      <c r="I135" s="150"/>
      <c r="J135" s="150"/>
      <c r="K135" s="150">
        <f t="shared" si="23"/>
        <v>3.6484000000000001</v>
      </c>
      <c r="L135" s="128" t="s">
        <v>74</v>
      </c>
      <c r="M135" s="152"/>
      <c r="N135" s="102"/>
      <c r="O135" s="152" t="s">
        <v>200</v>
      </c>
      <c r="P135" s="152" t="s">
        <v>166</v>
      </c>
      <c r="Q135" s="102"/>
    </row>
    <row r="136" spans="1:17" s="153" customFormat="1" ht="75" x14ac:dyDescent="0.2">
      <c r="A136" s="102"/>
      <c r="B136" s="148" t="s">
        <v>238</v>
      </c>
      <c r="C136" s="149">
        <v>1</v>
      </c>
      <c r="D136" s="128" t="s">
        <v>72</v>
      </c>
      <c r="E136" s="128">
        <v>2565</v>
      </c>
      <c r="F136" s="150"/>
      <c r="G136" s="150"/>
      <c r="H136" s="151">
        <v>4.7553999999999998</v>
      </c>
      <c r="I136" s="150"/>
      <c r="J136" s="150"/>
      <c r="K136" s="150">
        <f t="shared" si="23"/>
        <v>4.7553999999999998</v>
      </c>
      <c r="L136" s="128" t="s">
        <v>74</v>
      </c>
      <c r="M136" s="152"/>
      <c r="N136" s="102"/>
      <c r="O136" s="152" t="s">
        <v>200</v>
      </c>
      <c r="P136" s="152" t="s">
        <v>166</v>
      </c>
      <c r="Q136" s="102"/>
    </row>
    <row r="137" spans="1:17" s="153" customFormat="1" ht="75" x14ac:dyDescent="0.2">
      <c r="A137" s="102"/>
      <c r="B137" s="148" t="s">
        <v>239</v>
      </c>
      <c r="C137" s="149">
        <v>1</v>
      </c>
      <c r="D137" s="128" t="s">
        <v>72</v>
      </c>
      <c r="E137" s="128">
        <v>2565</v>
      </c>
      <c r="F137" s="150"/>
      <c r="G137" s="150"/>
      <c r="H137" s="151">
        <v>1.56</v>
      </c>
      <c r="I137" s="150"/>
      <c r="J137" s="150"/>
      <c r="K137" s="150">
        <f t="shared" si="23"/>
        <v>1.56</v>
      </c>
      <c r="L137" s="128" t="s">
        <v>74</v>
      </c>
      <c r="M137" s="152"/>
      <c r="N137" s="102"/>
      <c r="O137" s="152" t="s">
        <v>240</v>
      </c>
      <c r="P137" s="152" t="s">
        <v>95</v>
      </c>
      <c r="Q137" s="102"/>
    </row>
    <row r="138" spans="1:17" s="153" customFormat="1" ht="75" x14ac:dyDescent="0.2">
      <c r="A138" s="102"/>
      <c r="B138" s="148" t="s">
        <v>241</v>
      </c>
      <c r="C138" s="149">
        <v>1</v>
      </c>
      <c r="D138" s="128" t="s">
        <v>72</v>
      </c>
      <c r="E138" s="128">
        <v>2565</v>
      </c>
      <c r="F138" s="150"/>
      <c r="G138" s="150"/>
      <c r="H138" s="151">
        <v>0.33929999999999999</v>
      </c>
      <c r="I138" s="150"/>
      <c r="J138" s="150"/>
      <c r="K138" s="150">
        <f t="shared" si="23"/>
        <v>0.33929999999999999</v>
      </c>
      <c r="L138" s="128" t="s">
        <v>74</v>
      </c>
      <c r="M138" s="152"/>
      <c r="N138" s="102"/>
      <c r="O138" s="152" t="s">
        <v>242</v>
      </c>
      <c r="P138" s="152" t="s">
        <v>84</v>
      </c>
      <c r="Q138" s="102"/>
    </row>
    <row r="139" spans="1:17" s="153" customFormat="1" ht="75" x14ac:dyDescent="0.2">
      <c r="A139" s="102"/>
      <c r="B139" s="148" t="s">
        <v>243</v>
      </c>
      <c r="C139" s="149">
        <v>1</v>
      </c>
      <c r="D139" s="128" t="s">
        <v>72</v>
      </c>
      <c r="E139" s="128">
        <v>2565</v>
      </c>
      <c r="F139" s="150"/>
      <c r="G139" s="150"/>
      <c r="H139" s="151">
        <v>1.2598</v>
      </c>
      <c r="I139" s="150"/>
      <c r="J139" s="150"/>
      <c r="K139" s="150">
        <f t="shared" si="23"/>
        <v>1.2598</v>
      </c>
      <c r="L139" s="128" t="s">
        <v>74</v>
      </c>
      <c r="M139" s="152"/>
      <c r="N139" s="102"/>
      <c r="O139" s="152" t="s">
        <v>172</v>
      </c>
      <c r="P139" s="152" t="s">
        <v>166</v>
      </c>
      <c r="Q139" s="102"/>
    </row>
    <row r="140" spans="1:17" s="153" customFormat="1" ht="75" x14ac:dyDescent="0.2">
      <c r="A140" s="102"/>
      <c r="B140" s="148" t="s">
        <v>244</v>
      </c>
      <c r="C140" s="149">
        <v>1</v>
      </c>
      <c r="D140" s="128" t="s">
        <v>72</v>
      </c>
      <c r="E140" s="128">
        <v>2565</v>
      </c>
      <c r="F140" s="150"/>
      <c r="G140" s="150"/>
      <c r="H140" s="151">
        <v>1.4119999999999999</v>
      </c>
      <c r="I140" s="150"/>
      <c r="J140" s="150"/>
      <c r="K140" s="150">
        <f t="shared" si="23"/>
        <v>1.4119999999999999</v>
      </c>
      <c r="L140" s="128" t="s">
        <v>74</v>
      </c>
      <c r="M140" s="152"/>
      <c r="N140" s="102"/>
      <c r="O140" s="152" t="s">
        <v>245</v>
      </c>
      <c r="P140" s="152" t="s">
        <v>166</v>
      </c>
      <c r="Q140" s="102"/>
    </row>
    <row r="141" spans="1:17" s="137" customFormat="1" x14ac:dyDescent="0.2">
      <c r="A141" s="122"/>
      <c r="B141" s="115" t="s">
        <v>246</v>
      </c>
      <c r="C141" s="139"/>
      <c r="D141" s="101"/>
      <c r="E141" s="101"/>
      <c r="F141" s="140"/>
      <c r="G141" s="140"/>
      <c r="H141" s="141"/>
      <c r="I141" s="140"/>
      <c r="J141" s="140"/>
      <c r="K141" s="140"/>
      <c r="L141" s="101"/>
      <c r="M141" s="142"/>
      <c r="N141" s="122"/>
      <c r="O141" s="142"/>
      <c r="P141" s="142"/>
      <c r="Q141" s="122"/>
    </row>
    <row r="142" spans="1:17" s="153" customFormat="1" ht="37.5" x14ac:dyDescent="0.2">
      <c r="A142" s="102"/>
      <c r="B142" s="148" t="s">
        <v>247</v>
      </c>
      <c r="C142" s="149">
        <v>1</v>
      </c>
      <c r="D142" s="128" t="s">
        <v>72</v>
      </c>
      <c r="E142" s="128">
        <v>2565</v>
      </c>
      <c r="F142" s="150"/>
      <c r="G142" s="150"/>
      <c r="H142" s="151">
        <v>8</v>
      </c>
      <c r="I142" s="150"/>
      <c r="J142" s="150"/>
      <c r="K142" s="150">
        <f t="shared" si="23"/>
        <v>8</v>
      </c>
      <c r="L142" s="128" t="s">
        <v>74</v>
      </c>
      <c r="M142" s="152"/>
      <c r="N142" s="102"/>
      <c r="O142" s="152" t="s">
        <v>227</v>
      </c>
      <c r="P142" s="152" t="s">
        <v>227</v>
      </c>
      <c r="Q142" s="102"/>
    </row>
    <row r="143" spans="1:17" s="153" customFormat="1" ht="37.5" x14ac:dyDescent="0.2">
      <c r="A143" s="102"/>
      <c r="B143" s="148" t="s">
        <v>248</v>
      </c>
      <c r="C143" s="149">
        <v>1</v>
      </c>
      <c r="D143" s="128" t="s">
        <v>72</v>
      </c>
      <c r="E143" s="128">
        <v>2565</v>
      </c>
      <c r="F143" s="150"/>
      <c r="G143" s="150"/>
      <c r="H143" s="151">
        <v>1.5972</v>
      </c>
      <c r="I143" s="150"/>
      <c r="J143" s="150"/>
      <c r="K143" s="150">
        <f t="shared" si="23"/>
        <v>1.5972</v>
      </c>
      <c r="L143" s="128" t="s">
        <v>74</v>
      </c>
      <c r="M143" s="152"/>
      <c r="N143" s="102"/>
      <c r="O143" s="152" t="s">
        <v>151</v>
      </c>
      <c r="P143" s="152" t="s">
        <v>151</v>
      </c>
      <c r="Q143" s="102"/>
    </row>
    <row r="144" spans="1:17" s="176" customFormat="1" x14ac:dyDescent="0.2">
      <c r="A144" s="172"/>
      <c r="B144" s="173" t="s">
        <v>18</v>
      </c>
      <c r="C144" s="174"/>
      <c r="D144" s="172"/>
      <c r="E144" s="145"/>
      <c r="F144" s="175">
        <f t="shared" ref="F144:G144" si="24">SUM(F146:F348)</f>
        <v>9423.9335589900038</v>
      </c>
      <c r="G144" s="175">
        <f t="shared" si="24"/>
        <v>14496.926799999996</v>
      </c>
      <c r="H144" s="175">
        <f>SUM(H146:H348)</f>
        <v>28439.397099999998</v>
      </c>
      <c r="I144" s="175">
        <f t="shared" ref="I144:J144" si="25">SUM(I146:I348)</f>
        <v>18224.863530000002</v>
      </c>
      <c r="J144" s="175">
        <f t="shared" si="25"/>
        <v>300</v>
      </c>
      <c r="K144" s="175">
        <f t="shared" si="23"/>
        <v>70885.120988990006</v>
      </c>
      <c r="L144" s="145"/>
      <c r="M144" s="172"/>
      <c r="N144" s="172"/>
      <c r="O144" s="145"/>
      <c r="P144" s="145"/>
      <c r="Q144" s="172"/>
    </row>
    <row r="145" spans="1:17" s="176" customFormat="1" x14ac:dyDescent="0.2">
      <c r="A145" s="177"/>
      <c r="B145" s="138" t="s">
        <v>79</v>
      </c>
      <c r="C145" s="178"/>
      <c r="D145" s="179"/>
      <c r="E145" s="101"/>
      <c r="F145" s="180"/>
      <c r="G145" s="180"/>
      <c r="H145" s="181"/>
      <c r="I145" s="180"/>
      <c r="J145" s="180"/>
      <c r="K145" s="180"/>
      <c r="L145" s="101"/>
      <c r="M145" s="177"/>
      <c r="N145" s="177"/>
      <c r="O145" s="142"/>
      <c r="P145" s="142"/>
      <c r="Q145" s="177"/>
    </row>
    <row r="146" spans="1:17" s="153" customFormat="1" ht="56.25" x14ac:dyDescent="0.2">
      <c r="A146" s="102"/>
      <c r="B146" s="148" t="s">
        <v>249</v>
      </c>
      <c r="C146" s="149"/>
      <c r="D146" s="128"/>
      <c r="E146" s="128"/>
      <c r="F146" s="150"/>
      <c r="G146" s="150"/>
      <c r="H146" s="151"/>
      <c r="I146" s="150"/>
      <c r="J146" s="150"/>
      <c r="K146" s="150">
        <f t="shared" si="23"/>
        <v>0</v>
      </c>
      <c r="L146" s="128"/>
      <c r="M146" s="152"/>
      <c r="N146" s="102"/>
      <c r="O146" s="152"/>
      <c r="P146" s="152"/>
      <c r="Q146" s="102"/>
    </row>
    <row r="147" spans="1:17" s="153" customFormat="1" ht="56.25" x14ac:dyDescent="0.2">
      <c r="A147" s="102"/>
      <c r="B147" s="148" t="s">
        <v>250</v>
      </c>
      <c r="C147" s="149">
        <v>14.5</v>
      </c>
      <c r="D147" s="128" t="s">
        <v>81</v>
      </c>
      <c r="E147" s="128" t="s">
        <v>251</v>
      </c>
      <c r="F147" s="150">
        <v>847.89009999999996</v>
      </c>
      <c r="G147" s="150">
        <v>321.55369999999999</v>
      </c>
      <c r="H147" s="151">
        <v>231.55500000000001</v>
      </c>
      <c r="I147" s="150">
        <v>0</v>
      </c>
      <c r="J147" s="150">
        <v>0</v>
      </c>
      <c r="K147" s="150">
        <f t="shared" si="23"/>
        <v>1400.9988000000001</v>
      </c>
      <c r="L147" s="128" t="s">
        <v>77</v>
      </c>
      <c r="M147" s="152"/>
      <c r="N147" s="102"/>
      <c r="O147" s="152" t="s">
        <v>94</v>
      </c>
      <c r="P147" s="152" t="s">
        <v>95</v>
      </c>
      <c r="Q147" s="102"/>
    </row>
    <row r="148" spans="1:17" s="153" customFormat="1" ht="37.5" x14ac:dyDescent="0.2">
      <c r="A148" s="102"/>
      <c r="B148" s="148" t="s">
        <v>252</v>
      </c>
      <c r="C148" s="149">
        <v>15.531000000000001</v>
      </c>
      <c r="D148" s="128" t="s">
        <v>81</v>
      </c>
      <c r="E148" s="128" t="s">
        <v>153</v>
      </c>
      <c r="F148" s="150">
        <v>295.79180000000002</v>
      </c>
      <c r="G148" s="150">
        <v>347.52640000000002</v>
      </c>
      <c r="H148" s="151">
        <v>57.661799999999999</v>
      </c>
      <c r="I148" s="150">
        <v>0</v>
      </c>
      <c r="J148" s="150">
        <v>0</v>
      </c>
      <c r="K148" s="150">
        <f t="shared" si="23"/>
        <v>700.98</v>
      </c>
      <c r="L148" s="128" t="s">
        <v>77</v>
      </c>
      <c r="M148" s="152"/>
      <c r="N148" s="102"/>
      <c r="O148" s="152" t="s">
        <v>181</v>
      </c>
      <c r="P148" s="152" t="s">
        <v>155</v>
      </c>
      <c r="Q148" s="102"/>
    </row>
    <row r="149" spans="1:17" s="153" customFormat="1" ht="37.5" x14ac:dyDescent="0.2">
      <c r="A149" s="102"/>
      <c r="B149" s="148" t="s">
        <v>253</v>
      </c>
      <c r="C149" s="149"/>
      <c r="D149" s="128"/>
      <c r="E149" s="128"/>
      <c r="F149" s="150"/>
      <c r="G149" s="150"/>
      <c r="H149" s="151"/>
      <c r="I149" s="150"/>
      <c r="J149" s="150"/>
      <c r="K149" s="150"/>
      <c r="L149" s="128"/>
      <c r="M149" s="152"/>
      <c r="N149" s="102"/>
      <c r="O149" s="152"/>
      <c r="P149" s="152"/>
      <c r="Q149" s="102"/>
    </row>
    <row r="150" spans="1:17" s="153" customFormat="1" ht="37.5" x14ac:dyDescent="0.2">
      <c r="A150" s="102"/>
      <c r="B150" s="148" t="s">
        <v>254</v>
      </c>
      <c r="C150" s="149">
        <v>8.6769999999999996</v>
      </c>
      <c r="D150" s="128" t="s">
        <v>81</v>
      </c>
      <c r="E150" s="128" t="s">
        <v>153</v>
      </c>
      <c r="F150" s="150">
        <v>367.197</v>
      </c>
      <c r="G150" s="150">
        <v>286.43849999999998</v>
      </c>
      <c r="H150" s="151">
        <v>292.41449999999998</v>
      </c>
      <c r="I150" s="150">
        <v>0</v>
      </c>
      <c r="J150" s="150">
        <v>0</v>
      </c>
      <c r="K150" s="150">
        <f t="shared" si="23"/>
        <v>946.05</v>
      </c>
      <c r="L150" s="128" t="s">
        <v>77</v>
      </c>
      <c r="M150" s="152"/>
      <c r="N150" s="102"/>
      <c r="O150" s="152" t="s">
        <v>94</v>
      </c>
      <c r="P150" s="152" t="s">
        <v>95</v>
      </c>
      <c r="Q150" s="102"/>
    </row>
    <row r="151" spans="1:17" s="153" customFormat="1" ht="37.5" x14ac:dyDescent="0.2">
      <c r="A151" s="102"/>
      <c r="B151" s="148" t="s">
        <v>255</v>
      </c>
      <c r="C151" s="149">
        <v>8</v>
      </c>
      <c r="D151" s="128" t="s">
        <v>81</v>
      </c>
      <c r="E151" s="128" t="s">
        <v>153</v>
      </c>
      <c r="F151" s="150">
        <v>365.56189999999998</v>
      </c>
      <c r="G151" s="150">
        <v>402.38099999999997</v>
      </c>
      <c r="H151" s="151">
        <v>178.8366</v>
      </c>
      <c r="I151" s="150">
        <v>0</v>
      </c>
      <c r="J151" s="150">
        <v>0</v>
      </c>
      <c r="K151" s="150">
        <f t="shared" si="23"/>
        <v>946.77949999999998</v>
      </c>
      <c r="L151" s="128" t="s">
        <v>77</v>
      </c>
      <c r="M151" s="152"/>
      <c r="N151" s="102"/>
      <c r="O151" s="152" t="s">
        <v>94</v>
      </c>
      <c r="P151" s="152" t="s">
        <v>95</v>
      </c>
      <c r="Q151" s="102"/>
    </row>
    <row r="152" spans="1:17" s="153" customFormat="1" ht="37.5" x14ac:dyDescent="0.2">
      <c r="A152" s="102"/>
      <c r="B152" s="148" t="s">
        <v>256</v>
      </c>
      <c r="C152" s="149">
        <v>2</v>
      </c>
      <c r="D152" s="128" t="s">
        <v>81</v>
      </c>
      <c r="E152" s="128" t="s">
        <v>153</v>
      </c>
      <c r="F152" s="150">
        <v>417.75415899000001</v>
      </c>
      <c r="G152" s="150">
        <v>142.81290000000001</v>
      </c>
      <c r="H152" s="151">
        <v>825.56050000000005</v>
      </c>
      <c r="I152" s="150">
        <v>0</v>
      </c>
      <c r="J152" s="150">
        <v>0</v>
      </c>
      <c r="K152" s="150">
        <f t="shared" si="23"/>
        <v>1386.1275589900001</v>
      </c>
      <c r="L152" s="128" t="s">
        <v>77</v>
      </c>
      <c r="M152" s="152"/>
      <c r="N152" s="102"/>
      <c r="O152" s="152" t="s">
        <v>94</v>
      </c>
      <c r="P152" s="152" t="s">
        <v>95</v>
      </c>
      <c r="Q152" s="102"/>
    </row>
    <row r="153" spans="1:17" s="153" customFormat="1" x14ac:dyDescent="0.2">
      <c r="A153" s="102"/>
      <c r="B153" s="148" t="s">
        <v>257</v>
      </c>
      <c r="C153" s="149"/>
      <c r="D153" s="128"/>
      <c r="E153" s="128"/>
      <c r="F153" s="150"/>
      <c r="G153" s="150"/>
      <c r="H153" s="151"/>
      <c r="I153" s="150"/>
      <c r="J153" s="150"/>
      <c r="K153" s="150"/>
      <c r="L153" s="128"/>
      <c r="M153" s="152"/>
      <c r="N153" s="102"/>
      <c r="O153" s="152"/>
      <c r="P153" s="152"/>
      <c r="Q153" s="102"/>
    </row>
    <row r="154" spans="1:17" s="153" customFormat="1" ht="37.5" x14ac:dyDescent="0.2">
      <c r="A154" s="102"/>
      <c r="B154" s="148" t="s">
        <v>258</v>
      </c>
      <c r="C154" s="149">
        <v>14.6</v>
      </c>
      <c r="D154" s="128" t="s">
        <v>81</v>
      </c>
      <c r="E154" s="128" t="s">
        <v>153</v>
      </c>
      <c r="F154" s="150">
        <v>468.50880000000001</v>
      </c>
      <c r="G154" s="150">
        <v>387.21230000000003</v>
      </c>
      <c r="H154" s="151">
        <v>141.2362</v>
      </c>
      <c r="I154" s="150">
        <v>0</v>
      </c>
      <c r="J154" s="150">
        <v>0</v>
      </c>
      <c r="K154" s="150">
        <f t="shared" si="23"/>
        <v>996.95730000000003</v>
      </c>
      <c r="L154" s="128" t="s">
        <v>77</v>
      </c>
      <c r="M154" s="152"/>
      <c r="N154" s="102"/>
      <c r="O154" s="152" t="s">
        <v>259</v>
      </c>
      <c r="P154" s="152" t="s">
        <v>84</v>
      </c>
      <c r="Q154" s="102"/>
    </row>
    <row r="155" spans="1:17" s="153" customFormat="1" ht="37.5" x14ac:dyDescent="0.2">
      <c r="A155" s="102"/>
      <c r="B155" s="148" t="s">
        <v>260</v>
      </c>
      <c r="C155" s="149">
        <v>13.4</v>
      </c>
      <c r="D155" s="128" t="s">
        <v>81</v>
      </c>
      <c r="E155" s="128" t="s">
        <v>153</v>
      </c>
      <c r="F155" s="150">
        <v>427.64800000000002</v>
      </c>
      <c r="G155" s="150">
        <v>400.18439999999998</v>
      </c>
      <c r="H155" s="151">
        <v>466.88159999999999</v>
      </c>
      <c r="I155" s="150">
        <v>0</v>
      </c>
      <c r="J155" s="150">
        <v>0</v>
      </c>
      <c r="K155" s="150">
        <f t="shared" si="23"/>
        <v>1294.7139999999999</v>
      </c>
      <c r="L155" s="128" t="s">
        <v>77</v>
      </c>
      <c r="M155" s="152"/>
      <c r="N155" s="102"/>
      <c r="O155" s="152" t="s">
        <v>259</v>
      </c>
      <c r="P155" s="152" t="s">
        <v>84</v>
      </c>
      <c r="Q155" s="102"/>
    </row>
    <row r="156" spans="1:17" s="153" customFormat="1" ht="37.5" x14ac:dyDescent="0.2">
      <c r="A156" s="102"/>
      <c r="B156" s="148" t="s">
        <v>261</v>
      </c>
      <c r="C156" s="149">
        <v>15.685</v>
      </c>
      <c r="D156" s="128" t="s">
        <v>81</v>
      </c>
      <c r="E156" s="128" t="s">
        <v>153</v>
      </c>
      <c r="F156" s="150">
        <v>338.33319999999998</v>
      </c>
      <c r="G156" s="150">
        <v>378.33319999999998</v>
      </c>
      <c r="H156" s="151">
        <v>79.629599999999996</v>
      </c>
      <c r="I156" s="150">
        <v>0</v>
      </c>
      <c r="J156" s="150">
        <v>0</v>
      </c>
      <c r="K156" s="150">
        <f t="shared" si="23"/>
        <v>796.29599999999994</v>
      </c>
      <c r="L156" s="128" t="s">
        <v>77</v>
      </c>
      <c r="M156" s="152"/>
      <c r="N156" s="102"/>
      <c r="O156" s="152" t="s">
        <v>262</v>
      </c>
      <c r="P156" s="152" t="s">
        <v>95</v>
      </c>
      <c r="Q156" s="102"/>
    </row>
    <row r="157" spans="1:17" s="153" customFormat="1" ht="37.5" x14ac:dyDescent="0.2">
      <c r="A157" s="102"/>
      <c r="B157" s="148" t="s">
        <v>263</v>
      </c>
      <c r="C157" s="149">
        <v>20.361999999999998</v>
      </c>
      <c r="D157" s="128" t="s">
        <v>81</v>
      </c>
      <c r="E157" s="128" t="s">
        <v>153</v>
      </c>
      <c r="F157" s="150">
        <v>322.84530000000001</v>
      </c>
      <c r="G157" s="150">
        <v>105.197</v>
      </c>
      <c r="H157" s="151">
        <v>316.37990000000002</v>
      </c>
      <c r="I157" s="150">
        <v>0</v>
      </c>
      <c r="J157" s="150">
        <v>0</v>
      </c>
      <c r="K157" s="150">
        <f t="shared" si="23"/>
        <v>744.42219999999998</v>
      </c>
      <c r="L157" s="128" t="s">
        <v>77</v>
      </c>
      <c r="M157" s="152"/>
      <c r="N157" s="102"/>
      <c r="O157" s="152" t="s">
        <v>264</v>
      </c>
      <c r="P157" s="152" t="s">
        <v>155</v>
      </c>
      <c r="Q157" s="102"/>
    </row>
    <row r="158" spans="1:17" s="153" customFormat="1" ht="37.5" x14ac:dyDescent="0.2">
      <c r="A158" s="102"/>
      <c r="B158" s="148" t="s">
        <v>265</v>
      </c>
      <c r="C158" s="149">
        <v>26.625</v>
      </c>
      <c r="D158" s="128" t="s">
        <v>81</v>
      </c>
      <c r="E158" s="128" t="s">
        <v>153</v>
      </c>
      <c r="F158" s="150">
        <v>161.44069999999999</v>
      </c>
      <c r="G158" s="150">
        <v>179.96639999999999</v>
      </c>
      <c r="H158" s="151">
        <v>134.9759</v>
      </c>
      <c r="I158" s="150">
        <v>0</v>
      </c>
      <c r="J158" s="150">
        <v>0</v>
      </c>
      <c r="K158" s="150">
        <f t="shared" si="23"/>
        <v>476.38300000000004</v>
      </c>
      <c r="L158" s="128" t="s">
        <v>77</v>
      </c>
      <c r="M158" s="152"/>
      <c r="N158" s="102"/>
      <c r="O158" s="152" t="s">
        <v>240</v>
      </c>
      <c r="P158" s="152" t="s">
        <v>95</v>
      </c>
      <c r="Q158" s="102"/>
    </row>
    <row r="159" spans="1:17" s="153" customFormat="1" ht="37.5" x14ac:dyDescent="0.2">
      <c r="A159" s="102"/>
      <c r="B159" s="148" t="s">
        <v>266</v>
      </c>
      <c r="C159" s="149">
        <v>28.745999999999999</v>
      </c>
      <c r="D159" s="128" t="s">
        <v>81</v>
      </c>
      <c r="E159" s="128" t="s">
        <v>153</v>
      </c>
      <c r="F159" s="150">
        <v>460.75869999999998</v>
      </c>
      <c r="G159" s="150">
        <v>563.51800000000003</v>
      </c>
      <c r="H159" s="151">
        <v>169.05430000000001</v>
      </c>
      <c r="I159" s="150">
        <v>0</v>
      </c>
      <c r="J159" s="150">
        <v>0</v>
      </c>
      <c r="K159" s="150">
        <f t="shared" si="23"/>
        <v>1193.3309999999999</v>
      </c>
      <c r="L159" s="128" t="s">
        <v>77</v>
      </c>
      <c r="M159" s="152"/>
      <c r="N159" s="102"/>
      <c r="O159" s="152" t="s">
        <v>94</v>
      </c>
      <c r="P159" s="152" t="s">
        <v>95</v>
      </c>
      <c r="Q159" s="102"/>
    </row>
    <row r="160" spans="1:17" s="153" customFormat="1" ht="37.5" x14ac:dyDescent="0.2">
      <c r="A160" s="102"/>
      <c r="B160" s="148" t="s">
        <v>267</v>
      </c>
      <c r="C160" s="149">
        <v>21.751999999999999</v>
      </c>
      <c r="D160" s="128" t="s">
        <v>81</v>
      </c>
      <c r="E160" s="128" t="s">
        <v>153</v>
      </c>
      <c r="F160" s="150">
        <v>299.32839999999999</v>
      </c>
      <c r="G160" s="150">
        <v>298.3888</v>
      </c>
      <c r="H160" s="151">
        <v>139.19479999999999</v>
      </c>
      <c r="I160" s="150">
        <v>0</v>
      </c>
      <c r="J160" s="150">
        <v>0</v>
      </c>
      <c r="K160" s="150">
        <f t="shared" si="23"/>
        <v>736.91200000000003</v>
      </c>
      <c r="L160" s="128" t="s">
        <v>77</v>
      </c>
      <c r="M160" s="152"/>
      <c r="N160" s="102"/>
      <c r="O160" s="152" t="s">
        <v>268</v>
      </c>
      <c r="P160" s="152" t="s">
        <v>95</v>
      </c>
      <c r="Q160" s="102"/>
    </row>
    <row r="161" spans="1:17" s="153" customFormat="1" ht="37.5" x14ac:dyDescent="0.2">
      <c r="A161" s="102"/>
      <c r="B161" s="148" t="s">
        <v>269</v>
      </c>
      <c r="C161" s="149">
        <v>16.925999999999998</v>
      </c>
      <c r="D161" s="128" t="s">
        <v>81</v>
      </c>
      <c r="E161" s="128" t="s">
        <v>101</v>
      </c>
      <c r="F161" s="150">
        <v>97.5</v>
      </c>
      <c r="G161" s="150">
        <v>105.62479999999999</v>
      </c>
      <c r="H161" s="151">
        <v>270.53100000000001</v>
      </c>
      <c r="I161" s="150">
        <v>157.88470000000001</v>
      </c>
      <c r="J161" s="150">
        <v>0</v>
      </c>
      <c r="K161" s="150">
        <f t="shared" si="23"/>
        <v>631.54050000000007</v>
      </c>
      <c r="L161" s="128" t="s">
        <v>77</v>
      </c>
      <c r="M161" s="152"/>
      <c r="N161" s="102"/>
      <c r="O161" s="152" t="s">
        <v>270</v>
      </c>
      <c r="P161" s="152" t="s">
        <v>95</v>
      </c>
      <c r="Q161" s="102"/>
    </row>
    <row r="162" spans="1:17" s="153" customFormat="1" ht="37.5" x14ac:dyDescent="0.2">
      <c r="A162" s="102"/>
      <c r="B162" s="148" t="s">
        <v>271</v>
      </c>
      <c r="C162" s="149">
        <v>14.637</v>
      </c>
      <c r="D162" s="128" t="s">
        <v>81</v>
      </c>
      <c r="E162" s="128" t="s">
        <v>101</v>
      </c>
      <c r="F162" s="150">
        <v>112.5</v>
      </c>
      <c r="G162" s="150">
        <v>121.875</v>
      </c>
      <c r="H162" s="151">
        <v>356.25</v>
      </c>
      <c r="I162" s="150">
        <v>159.375</v>
      </c>
      <c r="J162" s="150">
        <v>0</v>
      </c>
      <c r="K162" s="150">
        <f t="shared" si="23"/>
        <v>750</v>
      </c>
      <c r="L162" s="128" t="s">
        <v>77</v>
      </c>
      <c r="M162" s="152"/>
      <c r="N162" s="102"/>
      <c r="O162" s="152" t="s">
        <v>272</v>
      </c>
      <c r="P162" s="152" t="s">
        <v>166</v>
      </c>
      <c r="Q162" s="102"/>
    </row>
    <row r="163" spans="1:17" s="153" customFormat="1" ht="37.5" x14ac:dyDescent="0.2">
      <c r="A163" s="102"/>
      <c r="B163" s="148" t="s">
        <v>273</v>
      </c>
      <c r="C163" s="149">
        <v>21.257000000000001</v>
      </c>
      <c r="D163" s="128" t="s">
        <v>81</v>
      </c>
      <c r="E163" s="128" t="s">
        <v>101</v>
      </c>
      <c r="F163" s="150">
        <v>135</v>
      </c>
      <c r="G163" s="150">
        <v>108</v>
      </c>
      <c r="H163" s="151">
        <v>382.3</v>
      </c>
      <c r="I163" s="150">
        <v>267.98649999999998</v>
      </c>
      <c r="J163" s="150">
        <v>0</v>
      </c>
      <c r="K163" s="150">
        <f t="shared" si="23"/>
        <v>893.28649999999993</v>
      </c>
      <c r="L163" s="128" t="s">
        <v>77</v>
      </c>
      <c r="M163" s="152"/>
      <c r="N163" s="102"/>
      <c r="O163" s="152" t="s">
        <v>274</v>
      </c>
      <c r="P163" s="152" t="s">
        <v>95</v>
      </c>
      <c r="Q163" s="102"/>
    </row>
    <row r="164" spans="1:17" s="153" customFormat="1" ht="37.5" x14ac:dyDescent="0.2">
      <c r="A164" s="102"/>
      <c r="B164" s="148" t="s">
        <v>275</v>
      </c>
      <c r="C164" s="149">
        <v>8.5</v>
      </c>
      <c r="D164" s="128" t="s">
        <v>81</v>
      </c>
      <c r="E164" s="128" t="s">
        <v>160</v>
      </c>
      <c r="F164" s="150">
        <v>39</v>
      </c>
      <c r="G164" s="150">
        <v>65</v>
      </c>
      <c r="H164" s="151">
        <v>156</v>
      </c>
      <c r="I164" s="150">
        <v>0</v>
      </c>
      <c r="J164" s="150">
        <v>0</v>
      </c>
      <c r="K164" s="150">
        <f t="shared" si="23"/>
        <v>260</v>
      </c>
      <c r="L164" s="128" t="s">
        <v>77</v>
      </c>
      <c r="M164" s="152"/>
      <c r="N164" s="102"/>
      <c r="O164" s="152" t="s">
        <v>276</v>
      </c>
      <c r="P164" s="152" t="s">
        <v>155</v>
      </c>
      <c r="Q164" s="102"/>
    </row>
    <row r="165" spans="1:17" s="153" customFormat="1" ht="37.5" x14ac:dyDescent="0.2">
      <c r="A165" s="102"/>
      <c r="B165" s="148" t="s">
        <v>277</v>
      </c>
      <c r="C165" s="149">
        <v>18.827000000000002</v>
      </c>
      <c r="D165" s="128" t="s">
        <v>81</v>
      </c>
      <c r="E165" s="128" t="s">
        <v>101</v>
      </c>
      <c r="F165" s="150">
        <v>112.5</v>
      </c>
      <c r="G165" s="150">
        <v>99.107399999999998</v>
      </c>
      <c r="H165" s="151">
        <v>310.71480000000003</v>
      </c>
      <c r="I165" s="150">
        <v>227.67779999999999</v>
      </c>
      <c r="J165" s="150">
        <v>0</v>
      </c>
      <c r="K165" s="150">
        <f t="shared" si="23"/>
        <v>750</v>
      </c>
      <c r="L165" s="128" t="s">
        <v>77</v>
      </c>
      <c r="M165" s="152"/>
      <c r="N165" s="102"/>
      <c r="O165" s="152" t="s">
        <v>278</v>
      </c>
      <c r="P165" s="152" t="s">
        <v>166</v>
      </c>
      <c r="Q165" s="102"/>
    </row>
    <row r="166" spans="1:17" s="153" customFormat="1" ht="37.5" x14ac:dyDescent="0.2">
      <c r="A166" s="102"/>
      <c r="B166" s="148" t="s">
        <v>279</v>
      </c>
      <c r="C166" s="149">
        <v>25.207000000000001</v>
      </c>
      <c r="D166" s="128" t="s">
        <v>81</v>
      </c>
      <c r="E166" s="128" t="s">
        <v>101</v>
      </c>
      <c r="F166" s="150">
        <v>150</v>
      </c>
      <c r="G166" s="150">
        <v>109.375</v>
      </c>
      <c r="H166" s="151">
        <v>376.15600000000001</v>
      </c>
      <c r="I166" s="150">
        <v>342.21030000000002</v>
      </c>
      <c r="J166" s="150">
        <v>0</v>
      </c>
      <c r="K166" s="150">
        <f t="shared" si="23"/>
        <v>977.74129999999991</v>
      </c>
      <c r="L166" s="128" t="s">
        <v>77</v>
      </c>
      <c r="M166" s="152"/>
      <c r="N166" s="102"/>
      <c r="O166" s="152" t="s">
        <v>280</v>
      </c>
      <c r="P166" s="152" t="s">
        <v>95</v>
      </c>
      <c r="Q166" s="102"/>
    </row>
    <row r="167" spans="1:17" s="153" customFormat="1" ht="37.5" x14ac:dyDescent="0.2">
      <c r="A167" s="102"/>
      <c r="B167" s="148" t="s">
        <v>281</v>
      </c>
      <c r="C167" s="149">
        <v>14.5</v>
      </c>
      <c r="D167" s="128" t="s">
        <v>81</v>
      </c>
      <c r="E167" s="128" t="s">
        <v>101</v>
      </c>
      <c r="F167" s="150">
        <v>90</v>
      </c>
      <c r="G167" s="150">
        <v>72</v>
      </c>
      <c r="H167" s="151">
        <v>234</v>
      </c>
      <c r="I167" s="150">
        <v>204</v>
      </c>
      <c r="J167" s="150">
        <v>0</v>
      </c>
      <c r="K167" s="150">
        <f t="shared" si="23"/>
        <v>600</v>
      </c>
      <c r="L167" s="128" t="s">
        <v>77</v>
      </c>
      <c r="M167" s="152"/>
      <c r="N167" s="102"/>
      <c r="O167" s="152" t="s">
        <v>282</v>
      </c>
      <c r="P167" s="152" t="s">
        <v>166</v>
      </c>
      <c r="Q167" s="102"/>
    </row>
    <row r="168" spans="1:17" s="153" customFormat="1" ht="37.5" x14ac:dyDescent="0.2">
      <c r="A168" s="102"/>
      <c r="B168" s="148" t="s">
        <v>283</v>
      </c>
      <c r="C168" s="149">
        <v>13.795</v>
      </c>
      <c r="D168" s="128" t="s">
        <v>81</v>
      </c>
      <c r="E168" s="128" t="s">
        <v>101</v>
      </c>
      <c r="F168" s="150">
        <v>105</v>
      </c>
      <c r="G168" s="150">
        <v>64.166799999999995</v>
      </c>
      <c r="H168" s="151">
        <v>226.31100000000001</v>
      </c>
      <c r="I168" s="150">
        <v>263.65100000000001</v>
      </c>
      <c r="J168" s="150">
        <v>0</v>
      </c>
      <c r="K168" s="150">
        <f t="shared" si="23"/>
        <v>659.12879999999996</v>
      </c>
      <c r="L168" s="128" t="s">
        <v>77</v>
      </c>
      <c r="M168" s="152"/>
      <c r="N168" s="102"/>
      <c r="O168" s="152" t="s">
        <v>284</v>
      </c>
      <c r="P168" s="152" t="s">
        <v>95</v>
      </c>
      <c r="Q168" s="102"/>
    </row>
    <row r="169" spans="1:17" s="153" customFormat="1" ht="37.5" x14ac:dyDescent="0.2">
      <c r="A169" s="102"/>
      <c r="B169" s="148" t="s">
        <v>285</v>
      </c>
      <c r="C169" s="149">
        <v>7.4</v>
      </c>
      <c r="D169" s="128" t="s">
        <v>81</v>
      </c>
      <c r="E169" s="128" t="s">
        <v>160</v>
      </c>
      <c r="F169" s="150">
        <v>52.5</v>
      </c>
      <c r="G169" s="150">
        <v>71.75</v>
      </c>
      <c r="H169" s="151">
        <v>225.75</v>
      </c>
      <c r="I169" s="150">
        <v>0</v>
      </c>
      <c r="J169" s="150">
        <v>0</v>
      </c>
      <c r="K169" s="150">
        <f t="shared" si="23"/>
        <v>350</v>
      </c>
      <c r="L169" s="128" t="s">
        <v>77</v>
      </c>
      <c r="M169" s="152"/>
      <c r="N169" s="102"/>
      <c r="O169" s="152" t="s">
        <v>286</v>
      </c>
      <c r="P169" s="152" t="s">
        <v>155</v>
      </c>
      <c r="Q169" s="102"/>
    </row>
    <row r="170" spans="1:17" s="153" customFormat="1" x14ac:dyDescent="0.2">
      <c r="A170" s="102"/>
      <c r="B170" s="148" t="s">
        <v>287</v>
      </c>
      <c r="C170" s="149"/>
      <c r="D170" s="128"/>
      <c r="E170" s="128"/>
      <c r="F170" s="150"/>
      <c r="G170" s="150"/>
      <c r="H170" s="151"/>
      <c r="I170" s="150"/>
      <c r="J170" s="150"/>
      <c r="K170" s="150"/>
      <c r="L170" s="128"/>
      <c r="M170" s="152"/>
      <c r="N170" s="102"/>
      <c r="O170" s="152"/>
      <c r="P170" s="152"/>
      <c r="Q170" s="102"/>
    </row>
    <row r="171" spans="1:17" s="153" customFormat="1" ht="37.5" x14ac:dyDescent="0.2">
      <c r="A171" s="102"/>
      <c r="B171" s="148" t="s">
        <v>288</v>
      </c>
      <c r="C171" s="149">
        <v>6.55</v>
      </c>
      <c r="D171" s="128" t="s">
        <v>81</v>
      </c>
      <c r="E171" s="128" t="s">
        <v>101</v>
      </c>
      <c r="F171" s="150">
        <v>112.5</v>
      </c>
      <c r="G171" s="150">
        <v>144.64259999999999</v>
      </c>
      <c r="H171" s="151">
        <v>401.78519999999997</v>
      </c>
      <c r="I171" s="150">
        <v>91.072199999999995</v>
      </c>
      <c r="J171" s="150">
        <v>0</v>
      </c>
      <c r="K171" s="150">
        <f t="shared" si="23"/>
        <v>749.99999999999989</v>
      </c>
      <c r="L171" s="128" t="s">
        <v>77</v>
      </c>
      <c r="M171" s="152"/>
      <c r="N171" s="102"/>
      <c r="O171" s="152" t="s">
        <v>211</v>
      </c>
      <c r="P171" s="152" t="s">
        <v>84</v>
      </c>
      <c r="Q171" s="102"/>
    </row>
    <row r="172" spans="1:17" s="153" customFormat="1" ht="37.5" x14ac:dyDescent="0.2">
      <c r="A172" s="102"/>
      <c r="B172" s="148" t="s">
        <v>289</v>
      </c>
      <c r="C172" s="149">
        <v>7.952</v>
      </c>
      <c r="D172" s="128" t="s">
        <v>81</v>
      </c>
      <c r="E172" s="128" t="s">
        <v>101</v>
      </c>
      <c r="F172" s="150">
        <v>127.5</v>
      </c>
      <c r="G172" s="150">
        <v>163.9288</v>
      </c>
      <c r="H172" s="151">
        <v>455.35759999999999</v>
      </c>
      <c r="I172" s="150">
        <v>103.2136</v>
      </c>
      <c r="J172" s="150">
        <v>0</v>
      </c>
      <c r="K172" s="150">
        <f t="shared" si="23"/>
        <v>850</v>
      </c>
      <c r="L172" s="128" t="s">
        <v>77</v>
      </c>
      <c r="M172" s="152"/>
      <c r="N172" s="102"/>
      <c r="O172" s="152" t="s">
        <v>211</v>
      </c>
      <c r="P172" s="152" t="s">
        <v>84</v>
      </c>
      <c r="Q172" s="102"/>
    </row>
    <row r="173" spans="1:17" s="153" customFormat="1" ht="37.5" x14ac:dyDescent="0.2">
      <c r="A173" s="102"/>
      <c r="B173" s="148" t="s">
        <v>290</v>
      </c>
      <c r="C173" s="149">
        <v>6.4</v>
      </c>
      <c r="D173" s="128" t="s">
        <v>81</v>
      </c>
      <c r="E173" s="128" t="s">
        <v>160</v>
      </c>
      <c r="F173" s="150">
        <v>45</v>
      </c>
      <c r="G173" s="150">
        <v>61.5</v>
      </c>
      <c r="H173" s="151">
        <v>193.5</v>
      </c>
      <c r="I173" s="150">
        <v>0</v>
      </c>
      <c r="J173" s="150">
        <v>0</v>
      </c>
      <c r="K173" s="150">
        <f t="shared" si="23"/>
        <v>300</v>
      </c>
      <c r="L173" s="128" t="s">
        <v>77</v>
      </c>
      <c r="M173" s="152"/>
      <c r="N173" s="102"/>
      <c r="O173" s="152" t="s">
        <v>291</v>
      </c>
      <c r="P173" s="152" t="s">
        <v>155</v>
      </c>
      <c r="Q173" s="102"/>
    </row>
    <row r="174" spans="1:17" s="153" customFormat="1" ht="37.5" x14ac:dyDescent="0.2">
      <c r="A174" s="102"/>
      <c r="B174" s="148" t="s">
        <v>292</v>
      </c>
      <c r="C174" s="149">
        <v>12.507</v>
      </c>
      <c r="D174" s="128" t="s">
        <v>81</v>
      </c>
      <c r="E174" s="128" t="s">
        <v>101</v>
      </c>
      <c r="F174" s="150">
        <v>204</v>
      </c>
      <c r="G174" s="150">
        <v>124.6666</v>
      </c>
      <c r="H174" s="151">
        <v>435.40499999999997</v>
      </c>
      <c r="I174" s="150">
        <v>509.38049999999998</v>
      </c>
      <c r="J174" s="150">
        <v>0</v>
      </c>
      <c r="K174" s="150">
        <f t="shared" si="23"/>
        <v>1273.4521</v>
      </c>
      <c r="L174" s="128" t="s">
        <v>77</v>
      </c>
      <c r="M174" s="152"/>
      <c r="N174" s="102"/>
      <c r="O174" s="152" t="s">
        <v>280</v>
      </c>
      <c r="P174" s="152" t="s">
        <v>95</v>
      </c>
      <c r="Q174" s="102"/>
    </row>
    <row r="175" spans="1:17" s="153" customFormat="1" ht="37.5" x14ac:dyDescent="0.2">
      <c r="A175" s="102"/>
      <c r="B175" s="148" t="s">
        <v>293</v>
      </c>
      <c r="C175" s="149">
        <v>30.9</v>
      </c>
      <c r="D175" s="128" t="s">
        <v>81</v>
      </c>
      <c r="E175" s="128" t="s">
        <v>101</v>
      </c>
      <c r="F175" s="150">
        <v>214.5</v>
      </c>
      <c r="G175" s="150">
        <v>131.08340000000001</v>
      </c>
      <c r="H175" s="151">
        <v>476.66680000000002</v>
      </c>
      <c r="I175" s="150">
        <v>607.74980000000005</v>
      </c>
      <c r="J175" s="150">
        <v>0</v>
      </c>
      <c r="K175" s="150">
        <f t="shared" si="23"/>
        <v>1430</v>
      </c>
      <c r="L175" s="128" t="s">
        <v>77</v>
      </c>
      <c r="M175" s="152"/>
      <c r="N175" s="102"/>
      <c r="O175" s="152" t="s">
        <v>294</v>
      </c>
      <c r="P175" s="152" t="s">
        <v>166</v>
      </c>
      <c r="Q175" s="102"/>
    </row>
    <row r="176" spans="1:17" s="153" customFormat="1" ht="37.5" x14ac:dyDescent="0.2">
      <c r="A176" s="102"/>
      <c r="B176" s="148" t="s">
        <v>295</v>
      </c>
      <c r="C176" s="149">
        <v>23</v>
      </c>
      <c r="D176" s="128" t="s">
        <v>81</v>
      </c>
      <c r="E176" s="128" t="s">
        <v>101</v>
      </c>
      <c r="F176" s="150">
        <v>172.5</v>
      </c>
      <c r="G176" s="150">
        <v>186.87520000000001</v>
      </c>
      <c r="H176" s="151">
        <v>546.25040000000001</v>
      </c>
      <c r="I176" s="150">
        <v>244.37440000000001</v>
      </c>
      <c r="J176" s="150">
        <v>0</v>
      </c>
      <c r="K176" s="150">
        <f t="shared" si="23"/>
        <v>1150</v>
      </c>
      <c r="L176" s="128" t="s">
        <v>77</v>
      </c>
      <c r="M176" s="152"/>
      <c r="N176" s="102"/>
      <c r="O176" s="152" t="s">
        <v>296</v>
      </c>
      <c r="P176" s="152" t="s">
        <v>155</v>
      </c>
      <c r="Q176" s="102"/>
    </row>
    <row r="177" spans="1:17" s="153" customFormat="1" ht="37.5" x14ac:dyDescent="0.2">
      <c r="A177" s="102"/>
      <c r="B177" s="148" t="s">
        <v>297</v>
      </c>
      <c r="C177" s="149"/>
      <c r="D177" s="128"/>
      <c r="E177" s="128"/>
      <c r="F177" s="150"/>
      <c r="G177" s="150"/>
      <c r="H177" s="151"/>
      <c r="I177" s="150"/>
      <c r="J177" s="150"/>
      <c r="K177" s="150"/>
      <c r="L177" s="128"/>
      <c r="M177" s="152"/>
      <c r="N177" s="102"/>
      <c r="O177" s="152"/>
      <c r="P177" s="152"/>
      <c r="Q177" s="102"/>
    </row>
    <row r="178" spans="1:17" s="153" customFormat="1" ht="37.5" x14ac:dyDescent="0.2">
      <c r="A178" s="102"/>
      <c r="B178" s="148" t="s">
        <v>298</v>
      </c>
      <c r="C178" s="149">
        <v>8.1180000000000003</v>
      </c>
      <c r="D178" s="128" t="s">
        <v>81</v>
      </c>
      <c r="E178" s="128" t="s">
        <v>101</v>
      </c>
      <c r="F178" s="150">
        <v>120</v>
      </c>
      <c r="G178" s="150">
        <v>83.636600000000001</v>
      </c>
      <c r="H178" s="151">
        <v>275.464</v>
      </c>
      <c r="I178" s="150">
        <v>319.39940000000001</v>
      </c>
      <c r="J178" s="150">
        <v>0</v>
      </c>
      <c r="K178" s="150">
        <f t="shared" si="23"/>
        <v>798.5</v>
      </c>
      <c r="L178" s="128" t="s">
        <v>77</v>
      </c>
      <c r="M178" s="152"/>
      <c r="N178" s="102"/>
      <c r="O178" s="152" t="s">
        <v>280</v>
      </c>
      <c r="P178" s="152" t="s">
        <v>95</v>
      </c>
      <c r="Q178" s="102"/>
    </row>
    <row r="179" spans="1:17" s="153" customFormat="1" ht="37.5" x14ac:dyDescent="0.2">
      <c r="A179" s="102"/>
      <c r="B179" s="148" t="s">
        <v>299</v>
      </c>
      <c r="C179" s="149">
        <v>4.0609999999999999</v>
      </c>
      <c r="D179" s="128" t="s">
        <v>81</v>
      </c>
      <c r="E179" s="128" t="s">
        <v>101</v>
      </c>
      <c r="F179" s="150">
        <v>135</v>
      </c>
      <c r="G179" s="150">
        <v>82.5</v>
      </c>
      <c r="H179" s="151">
        <v>321.47899999999998</v>
      </c>
      <c r="I179" s="150">
        <v>359.31889999999999</v>
      </c>
      <c r="J179" s="150">
        <v>0</v>
      </c>
      <c r="K179" s="150">
        <f t="shared" si="23"/>
        <v>898.29790000000003</v>
      </c>
      <c r="L179" s="128" t="s">
        <v>77</v>
      </c>
      <c r="M179" s="152"/>
      <c r="N179" s="102"/>
      <c r="O179" s="152" t="s">
        <v>280</v>
      </c>
      <c r="P179" s="152" t="s">
        <v>95</v>
      </c>
      <c r="Q179" s="102"/>
    </row>
    <row r="180" spans="1:17" s="153" customFormat="1" ht="37.5" x14ac:dyDescent="0.2">
      <c r="A180" s="102"/>
      <c r="B180" s="148" t="s">
        <v>300</v>
      </c>
      <c r="C180" s="149">
        <v>8</v>
      </c>
      <c r="D180" s="128" t="s">
        <v>81</v>
      </c>
      <c r="E180" s="128" t="s">
        <v>101</v>
      </c>
      <c r="F180" s="150">
        <v>90</v>
      </c>
      <c r="G180" s="150">
        <v>79.285799999999995</v>
      </c>
      <c r="H180" s="151">
        <v>248.57159999999999</v>
      </c>
      <c r="I180" s="150">
        <v>182.14259999999999</v>
      </c>
      <c r="J180" s="150">
        <v>0</v>
      </c>
      <c r="K180" s="150">
        <f t="shared" si="23"/>
        <v>600</v>
      </c>
      <c r="L180" s="128" t="s">
        <v>77</v>
      </c>
      <c r="M180" s="152"/>
      <c r="N180" s="102"/>
      <c r="O180" s="152" t="s">
        <v>301</v>
      </c>
      <c r="P180" s="152" t="s">
        <v>84</v>
      </c>
      <c r="Q180" s="102"/>
    </row>
    <row r="181" spans="1:17" s="153" customFormat="1" ht="37.5" x14ac:dyDescent="0.2">
      <c r="A181" s="102"/>
      <c r="B181" s="148" t="s">
        <v>302</v>
      </c>
      <c r="C181" s="149">
        <v>19.399999999999999</v>
      </c>
      <c r="D181" s="128" t="s">
        <v>81</v>
      </c>
      <c r="E181" s="128" t="s">
        <v>101</v>
      </c>
      <c r="F181" s="150">
        <v>127.5</v>
      </c>
      <c r="G181" s="150">
        <v>101.99979999999999</v>
      </c>
      <c r="H181" s="151">
        <v>331.49959999999999</v>
      </c>
      <c r="I181" s="150">
        <v>289.00060000000002</v>
      </c>
      <c r="J181" s="150">
        <v>0</v>
      </c>
      <c r="K181" s="150">
        <f t="shared" si="23"/>
        <v>850</v>
      </c>
      <c r="L181" s="128" t="s">
        <v>77</v>
      </c>
      <c r="M181" s="152"/>
      <c r="N181" s="102"/>
      <c r="O181" s="152" t="s">
        <v>303</v>
      </c>
      <c r="P181" s="152" t="s">
        <v>166</v>
      </c>
      <c r="Q181" s="102"/>
    </row>
    <row r="182" spans="1:17" s="153" customFormat="1" ht="37.5" x14ac:dyDescent="0.2">
      <c r="A182" s="102"/>
      <c r="B182" s="148" t="s">
        <v>304</v>
      </c>
      <c r="C182" s="149">
        <v>21.131</v>
      </c>
      <c r="D182" s="128" t="s">
        <v>81</v>
      </c>
      <c r="E182" s="128" t="s">
        <v>101</v>
      </c>
      <c r="F182" s="150">
        <v>159</v>
      </c>
      <c r="G182" s="150">
        <v>147.22239999999999</v>
      </c>
      <c r="H182" s="151">
        <v>453.44479999999999</v>
      </c>
      <c r="I182" s="150">
        <v>300.33280000000002</v>
      </c>
      <c r="J182" s="150">
        <v>0</v>
      </c>
      <c r="K182" s="150">
        <f t="shared" si="23"/>
        <v>1060</v>
      </c>
      <c r="L182" s="128" t="s">
        <v>77</v>
      </c>
      <c r="M182" s="152"/>
      <c r="N182" s="102"/>
      <c r="O182" s="152" t="s">
        <v>305</v>
      </c>
      <c r="P182" s="152" t="s">
        <v>155</v>
      </c>
      <c r="Q182" s="102"/>
    </row>
    <row r="183" spans="1:17" s="153" customFormat="1" x14ac:dyDescent="0.2">
      <c r="A183" s="102"/>
      <c r="B183" s="148" t="s">
        <v>306</v>
      </c>
      <c r="C183" s="149"/>
      <c r="D183" s="128"/>
      <c r="E183" s="128"/>
      <c r="F183" s="150"/>
      <c r="G183" s="150"/>
      <c r="H183" s="151"/>
      <c r="I183" s="150"/>
      <c r="J183" s="150"/>
      <c r="K183" s="150"/>
      <c r="L183" s="128"/>
      <c r="M183" s="152"/>
      <c r="N183" s="102"/>
      <c r="O183" s="152"/>
      <c r="P183" s="152"/>
      <c r="Q183" s="102"/>
    </row>
    <row r="184" spans="1:17" s="153" customFormat="1" ht="37.5" x14ac:dyDescent="0.2">
      <c r="A184" s="102"/>
      <c r="B184" s="148" t="s">
        <v>307</v>
      </c>
      <c r="C184" s="149">
        <v>16.350000000000001</v>
      </c>
      <c r="D184" s="128" t="s">
        <v>81</v>
      </c>
      <c r="E184" s="128" t="s">
        <v>101</v>
      </c>
      <c r="F184" s="150">
        <v>97.5</v>
      </c>
      <c r="G184" s="150">
        <v>95</v>
      </c>
      <c r="H184" s="151">
        <v>430.20190000000002</v>
      </c>
      <c r="I184" s="150">
        <v>0</v>
      </c>
      <c r="J184" s="150">
        <v>0</v>
      </c>
      <c r="K184" s="150">
        <f t="shared" si="23"/>
        <v>622.70190000000002</v>
      </c>
      <c r="L184" s="128" t="s">
        <v>77</v>
      </c>
      <c r="M184" s="152"/>
      <c r="N184" s="102"/>
      <c r="O184" s="152" t="s">
        <v>308</v>
      </c>
      <c r="P184" s="152" t="s">
        <v>95</v>
      </c>
      <c r="Q184" s="102"/>
    </row>
    <row r="185" spans="1:17" s="153" customFormat="1" ht="37.5" x14ac:dyDescent="0.2">
      <c r="A185" s="102"/>
      <c r="B185" s="148" t="s">
        <v>309</v>
      </c>
      <c r="C185" s="149">
        <v>16.443000000000001</v>
      </c>
      <c r="D185" s="128" t="s">
        <v>81</v>
      </c>
      <c r="E185" s="128" t="s">
        <v>101</v>
      </c>
      <c r="F185" s="150">
        <v>100.5</v>
      </c>
      <c r="G185" s="150">
        <v>76.725999999999999</v>
      </c>
      <c r="H185" s="151">
        <v>341.62</v>
      </c>
      <c r="I185" s="150">
        <v>129.7114</v>
      </c>
      <c r="J185" s="150">
        <v>0</v>
      </c>
      <c r="K185" s="150">
        <f t="shared" si="23"/>
        <v>648.55740000000003</v>
      </c>
      <c r="L185" s="128" t="s">
        <v>77</v>
      </c>
      <c r="M185" s="152"/>
      <c r="N185" s="102"/>
      <c r="O185" s="152" t="s">
        <v>310</v>
      </c>
      <c r="P185" s="152" t="s">
        <v>95</v>
      </c>
      <c r="Q185" s="102"/>
    </row>
    <row r="186" spans="1:17" s="153" customFormat="1" ht="37.5" x14ac:dyDescent="0.2">
      <c r="A186" s="102"/>
      <c r="B186" s="148" t="s">
        <v>311</v>
      </c>
      <c r="C186" s="149">
        <v>9.15</v>
      </c>
      <c r="D186" s="128" t="s">
        <v>81</v>
      </c>
      <c r="E186" s="128" t="s">
        <v>160</v>
      </c>
      <c r="F186" s="150">
        <v>60</v>
      </c>
      <c r="G186" s="150">
        <v>114.6666</v>
      </c>
      <c r="H186" s="151">
        <v>225.33340000000001</v>
      </c>
      <c r="I186" s="150">
        <v>0</v>
      </c>
      <c r="J186" s="150">
        <v>0</v>
      </c>
      <c r="K186" s="150">
        <f t="shared" si="23"/>
        <v>400</v>
      </c>
      <c r="L186" s="128" t="s">
        <v>77</v>
      </c>
      <c r="M186" s="152"/>
      <c r="N186" s="102"/>
      <c r="O186" s="152" t="s">
        <v>312</v>
      </c>
      <c r="P186" s="152" t="s">
        <v>166</v>
      </c>
      <c r="Q186" s="102"/>
    </row>
    <row r="187" spans="1:17" s="153" customFormat="1" ht="37.5" x14ac:dyDescent="0.2">
      <c r="A187" s="102"/>
      <c r="B187" s="148" t="s">
        <v>313</v>
      </c>
      <c r="C187" s="149">
        <v>18.510000000000002</v>
      </c>
      <c r="D187" s="128" t="s">
        <v>81</v>
      </c>
      <c r="E187" s="128" t="s">
        <v>101</v>
      </c>
      <c r="F187" s="150">
        <v>120</v>
      </c>
      <c r="G187" s="150">
        <v>80</v>
      </c>
      <c r="H187" s="151">
        <v>280</v>
      </c>
      <c r="I187" s="150">
        <v>320</v>
      </c>
      <c r="J187" s="150">
        <v>0</v>
      </c>
      <c r="K187" s="150">
        <f t="shared" si="23"/>
        <v>800</v>
      </c>
      <c r="L187" s="128" t="s">
        <v>77</v>
      </c>
      <c r="M187" s="152"/>
      <c r="N187" s="102"/>
      <c r="O187" s="152" t="s">
        <v>280</v>
      </c>
      <c r="P187" s="152" t="s">
        <v>95</v>
      </c>
      <c r="Q187" s="102"/>
    </row>
    <row r="188" spans="1:17" s="153" customFormat="1" ht="37.5" x14ac:dyDescent="0.2">
      <c r="A188" s="102"/>
      <c r="B188" s="148" t="s">
        <v>314</v>
      </c>
      <c r="C188" s="149">
        <v>6.8810000000000002</v>
      </c>
      <c r="D188" s="128" t="s">
        <v>81</v>
      </c>
      <c r="E188" s="128" t="s">
        <v>160</v>
      </c>
      <c r="F188" s="150">
        <v>60</v>
      </c>
      <c r="G188" s="150">
        <v>87.368200000000002</v>
      </c>
      <c r="H188" s="151">
        <v>252.6318</v>
      </c>
      <c r="I188" s="150">
        <v>0</v>
      </c>
      <c r="J188" s="150">
        <v>0</v>
      </c>
      <c r="K188" s="150">
        <f t="shared" si="23"/>
        <v>400</v>
      </c>
      <c r="L188" s="128" t="s">
        <v>77</v>
      </c>
      <c r="M188" s="152"/>
      <c r="N188" s="102"/>
      <c r="O188" s="152" t="s">
        <v>305</v>
      </c>
      <c r="P188" s="152" t="s">
        <v>155</v>
      </c>
      <c r="Q188" s="102"/>
    </row>
    <row r="189" spans="1:17" s="153" customFormat="1" ht="37.5" x14ac:dyDescent="0.2">
      <c r="A189" s="102"/>
      <c r="B189" s="148" t="s">
        <v>315</v>
      </c>
      <c r="C189" s="149">
        <v>16.672000000000001</v>
      </c>
      <c r="D189" s="128" t="s">
        <v>81</v>
      </c>
      <c r="E189" s="128" t="s">
        <v>101</v>
      </c>
      <c r="F189" s="150">
        <v>105</v>
      </c>
      <c r="G189" s="150">
        <v>113.75020000000001</v>
      </c>
      <c r="H189" s="151">
        <v>308.28500000000003</v>
      </c>
      <c r="I189" s="150">
        <v>131.75923</v>
      </c>
      <c r="J189" s="150">
        <v>0</v>
      </c>
      <c r="K189" s="150">
        <f t="shared" si="23"/>
        <v>658.79443000000003</v>
      </c>
      <c r="L189" s="128" t="s">
        <v>77</v>
      </c>
      <c r="M189" s="152"/>
      <c r="N189" s="102"/>
      <c r="O189" s="152" t="s">
        <v>280</v>
      </c>
      <c r="P189" s="152" t="s">
        <v>95</v>
      </c>
      <c r="Q189" s="102"/>
    </row>
    <row r="190" spans="1:17" s="153" customFormat="1" ht="37.5" x14ac:dyDescent="0.2">
      <c r="A190" s="102"/>
      <c r="B190" s="148" t="s">
        <v>316</v>
      </c>
      <c r="C190" s="149">
        <v>12</v>
      </c>
      <c r="D190" s="128" t="s">
        <v>81</v>
      </c>
      <c r="E190" s="128" t="s">
        <v>160</v>
      </c>
      <c r="F190" s="150">
        <v>22.5</v>
      </c>
      <c r="G190" s="150">
        <v>40.312800000000003</v>
      </c>
      <c r="H190" s="151">
        <v>87.187200000000004</v>
      </c>
      <c r="I190" s="150">
        <v>0</v>
      </c>
      <c r="J190" s="150">
        <v>0</v>
      </c>
      <c r="K190" s="150">
        <f t="shared" si="23"/>
        <v>150</v>
      </c>
      <c r="L190" s="128" t="s">
        <v>77</v>
      </c>
      <c r="M190" s="152"/>
      <c r="N190" s="102"/>
      <c r="O190" s="152" t="s">
        <v>317</v>
      </c>
      <c r="P190" s="152" t="s">
        <v>95</v>
      </c>
      <c r="Q190" s="102"/>
    </row>
    <row r="191" spans="1:17" s="153" customFormat="1" ht="37.5" x14ac:dyDescent="0.2">
      <c r="A191" s="102"/>
      <c r="B191" s="148" t="s">
        <v>318</v>
      </c>
      <c r="C191" s="149">
        <v>10.5</v>
      </c>
      <c r="D191" s="128" t="s">
        <v>81</v>
      </c>
      <c r="E191" s="128" t="s">
        <v>101</v>
      </c>
      <c r="F191" s="150">
        <v>135</v>
      </c>
      <c r="G191" s="150">
        <v>131.5386</v>
      </c>
      <c r="H191" s="151">
        <v>398.0772</v>
      </c>
      <c r="I191" s="150">
        <v>235.38419999999999</v>
      </c>
      <c r="J191" s="150">
        <v>0</v>
      </c>
      <c r="K191" s="150">
        <f t="shared" si="23"/>
        <v>900</v>
      </c>
      <c r="L191" s="128" t="s">
        <v>77</v>
      </c>
      <c r="M191" s="152"/>
      <c r="N191" s="102"/>
      <c r="O191" s="152" t="s">
        <v>319</v>
      </c>
      <c r="P191" s="152" t="s">
        <v>132</v>
      </c>
      <c r="Q191" s="102"/>
    </row>
    <row r="192" spans="1:17" s="153" customFormat="1" ht="37.5" x14ac:dyDescent="0.2">
      <c r="A192" s="102"/>
      <c r="B192" s="148" t="s">
        <v>320</v>
      </c>
      <c r="C192" s="149">
        <v>11.61</v>
      </c>
      <c r="D192" s="128" t="s">
        <v>81</v>
      </c>
      <c r="E192" s="128" t="s">
        <v>160</v>
      </c>
      <c r="F192" s="150">
        <v>90</v>
      </c>
      <c r="G192" s="150">
        <v>123</v>
      </c>
      <c r="H192" s="151">
        <v>387</v>
      </c>
      <c r="I192" s="150">
        <v>0</v>
      </c>
      <c r="J192" s="150">
        <v>0</v>
      </c>
      <c r="K192" s="150">
        <f t="shared" si="23"/>
        <v>600</v>
      </c>
      <c r="L192" s="128" t="s">
        <v>77</v>
      </c>
      <c r="M192" s="152"/>
      <c r="N192" s="102"/>
      <c r="O192" s="152" t="s">
        <v>321</v>
      </c>
      <c r="P192" s="152" t="s">
        <v>84</v>
      </c>
      <c r="Q192" s="102"/>
    </row>
    <row r="193" spans="1:17" s="153" customFormat="1" ht="37.5" x14ac:dyDescent="0.2">
      <c r="A193" s="102"/>
      <c r="B193" s="148" t="s">
        <v>322</v>
      </c>
      <c r="C193" s="149">
        <v>14.1</v>
      </c>
      <c r="D193" s="128" t="s">
        <v>81</v>
      </c>
      <c r="E193" s="128" t="s">
        <v>160</v>
      </c>
      <c r="F193" s="150">
        <v>72</v>
      </c>
      <c r="G193" s="150">
        <v>112.00020000000001</v>
      </c>
      <c r="H193" s="151">
        <v>295.99979999999999</v>
      </c>
      <c r="I193" s="150">
        <v>0</v>
      </c>
      <c r="J193" s="150">
        <v>0</v>
      </c>
      <c r="K193" s="150">
        <f t="shared" si="23"/>
        <v>480</v>
      </c>
      <c r="L193" s="128" t="s">
        <v>77</v>
      </c>
      <c r="M193" s="152"/>
      <c r="N193" s="102"/>
      <c r="O193" s="152" t="s">
        <v>317</v>
      </c>
      <c r="P193" s="152" t="s">
        <v>95</v>
      </c>
      <c r="Q193" s="102"/>
    </row>
    <row r="194" spans="1:17" s="153" customFormat="1" ht="37.5" x14ac:dyDescent="0.2">
      <c r="A194" s="102"/>
      <c r="B194" s="148" t="s">
        <v>323</v>
      </c>
      <c r="C194" s="149">
        <v>7.1619999999999999</v>
      </c>
      <c r="D194" s="128" t="s">
        <v>81</v>
      </c>
      <c r="E194" s="128" t="s">
        <v>101</v>
      </c>
      <c r="F194" s="150">
        <v>66</v>
      </c>
      <c r="G194" s="150">
        <v>64.307599999999994</v>
      </c>
      <c r="H194" s="151">
        <v>232.69239999999999</v>
      </c>
      <c r="I194" s="150">
        <v>0</v>
      </c>
      <c r="J194" s="150">
        <v>0</v>
      </c>
      <c r="K194" s="150">
        <f t="shared" si="23"/>
        <v>363</v>
      </c>
      <c r="L194" s="128" t="s">
        <v>77</v>
      </c>
      <c r="M194" s="152"/>
      <c r="N194" s="102"/>
      <c r="O194" s="152" t="s">
        <v>324</v>
      </c>
      <c r="P194" s="152" t="s">
        <v>95</v>
      </c>
      <c r="Q194" s="102"/>
    </row>
    <row r="195" spans="1:17" s="153" customFormat="1" ht="37.5" x14ac:dyDescent="0.2">
      <c r="A195" s="102"/>
      <c r="B195" s="148" t="s">
        <v>325</v>
      </c>
      <c r="C195" s="149">
        <v>7.0549999999999997</v>
      </c>
      <c r="D195" s="128" t="s">
        <v>81</v>
      </c>
      <c r="E195" s="128" t="s">
        <v>160</v>
      </c>
      <c r="F195" s="150">
        <v>40.5</v>
      </c>
      <c r="G195" s="150">
        <v>63</v>
      </c>
      <c r="H195" s="151">
        <v>166.5</v>
      </c>
      <c r="I195" s="150">
        <v>0</v>
      </c>
      <c r="J195" s="150">
        <v>0</v>
      </c>
      <c r="K195" s="150">
        <f t="shared" si="23"/>
        <v>270</v>
      </c>
      <c r="L195" s="128" t="s">
        <v>77</v>
      </c>
      <c r="M195" s="152"/>
      <c r="N195" s="102"/>
      <c r="O195" s="152" t="s">
        <v>326</v>
      </c>
      <c r="P195" s="152" t="s">
        <v>166</v>
      </c>
      <c r="Q195" s="102"/>
    </row>
    <row r="196" spans="1:17" s="153" customFormat="1" ht="37.5" x14ac:dyDescent="0.2">
      <c r="A196" s="102"/>
      <c r="B196" s="148" t="s">
        <v>327</v>
      </c>
      <c r="C196" s="149">
        <v>14.016</v>
      </c>
      <c r="D196" s="128" t="s">
        <v>81</v>
      </c>
      <c r="E196" s="128" t="s">
        <v>101</v>
      </c>
      <c r="F196" s="150">
        <v>72</v>
      </c>
      <c r="G196" s="150">
        <v>70.153800000000004</v>
      </c>
      <c r="H196" s="151">
        <v>212.30760000000001</v>
      </c>
      <c r="I196" s="150">
        <v>125.5386</v>
      </c>
      <c r="J196" s="150">
        <v>0</v>
      </c>
      <c r="K196" s="150">
        <f t="shared" si="23"/>
        <v>480</v>
      </c>
      <c r="L196" s="128" t="s">
        <v>77</v>
      </c>
      <c r="M196" s="152"/>
      <c r="N196" s="102"/>
      <c r="O196" s="152" t="s">
        <v>317</v>
      </c>
      <c r="P196" s="152" t="s">
        <v>95</v>
      </c>
      <c r="Q196" s="102"/>
    </row>
    <row r="197" spans="1:17" s="153" customFormat="1" ht="37.5" x14ac:dyDescent="0.2">
      <c r="A197" s="102"/>
      <c r="B197" s="148" t="s">
        <v>328</v>
      </c>
      <c r="C197" s="149"/>
      <c r="D197" s="128"/>
      <c r="E197" s="128"/>
      <c r="F197" s="150"/>
      <c r="G197" s="150"/>
      <c r="H197" s="151"/>
      <c r="I197" s="150"/>
      <c r="J197" s="150"/>
      <c r="K197" s="150"/>
      <c r="L197" s="128"/>
      <c r="M197" s="152"/>
      <c r="N197" s="102"/>
      <c r="O197" s="152"/>
      <c r="P197" s="152"/>
      <c r="Q197" s="102"/>
    </row>
    <row r="198" spans="1:17" s="153" customFormat="1" ht="37.5" x14ac:dyDescent="0.2">
      <c r="A198" s="102"/>
      <c r="B198" s="148" t="s">
        <v>329</v>
      </c>
      <c r="C198" s="149">
        <v>1.1000000000000001</v>
      </c>
      <c r="D198" s="128" t="s">
        <v>81</v>
      </c>
      <c r="E198" s="128" t="s">
        <v>174</v>
      </c>
      <c r="F198" s="150">
        <v>0</v>
      </c>
      <c r="G198" s="150">
        <v>190</v>
      </c>
      <c r="H198" s="151">
        <v>380</v>
      </c>
      <c r="I198" s="150">
        <v>380</v>
      </c>
      <c r="J198" s="150">
        <v>0</v>
      </c>
      <c r="K198" s="150">
        <f t="shared" si="23"/>
        <v>950</v>
      </c>
      <c r="L198" s="128" t="s">
        <v>77</v>
      </c>
      <c r="M198" s="152"/>
      <c r="N198" s="102"/>
      <c r="O198" s="152" t="s">
        <v>330</v>
      </c>
      <c r="P198" s="152" t="s">
        <v>166</v>
      </c>
      <c r="Q198" s="102"/>
    </row>
    <row r="199" spans="1:17" s="153" customFormat="1" ht="37.5" x14ac:dyDescent="0.2">
      <c r="A199" s="102"/>
      <c r="B199" s="148" t="s">
        <v>331</v>
      </c>
      <c r="C199" s="149">
        <v>4.9000000000000004</v>
      </c>
      <c r="D199" s="128" t="s">
        <v>81</v>
      </c>
      <c r="E199" s="128" t="s">
        <v>174</v>
      </c>
      <c r="F199" s="150">
        <v>0</v>
      </c>
      <c r="G199" s="150">
        <v>108</v>
      </c>
      <c r="H199" s="151">
        <v>216</v>
      </c>
      <c r="I199" s="150">
        <v>216</v>
      </c>
      <c r="J199" s="150">
        <v>0</v>
      </c>
      <c r="K199" s="150">
        <f t="shared" si="23"/>
        <v>540</v>
      </c>
      <c r="L199" s="128" t="s">
        <v>77</v>
      </c>
      <c r="M199" s="152"/>
      <c r="N199" s="102"/>
      <c r="O199" s="152" t="s">
        <v>330</v>
      </c>
      <c r="P199" s="152" t="s">
        <v>166</v>
      </c>
      <c r="Q199" s="102"/>
    </row>
    <row r="200" spans="1:17" s="153" customFormat="1" ht="37.5" x14ac:dyDescent="0.2">
      <c r="A200" s="102"/>
      <c r="B200" s="148" t="s">
        <v>332</v>
      </c>
      <c r="C200" s="149">
        <v>5.2</v>
      </c>
      <c r="D200" s="128" t="s">
        <v>81</v>
      </c>
      <c r="E200" s="128" t="s">
        <v>174</v>
      </c>
      <c r="F200" s="150">
        <v>0</v>
      </c>
      <c r="G200" s="150">
        <v>148</v>
      </c>
      <c r="H200" s="151">
        <v>296</v>
      </c>
      <c r="I200" s="150">
        <v>296</v>
      </c>
      <c r="J200" s="150">
        <v>0</v>
      </c>
      <c r="K200" s="150">
        <f t="shared" si="23"/>
        <v>740</v>
      </c>
      <c r="L200" s="128" t="s">
        <v>77</v>
      </c>
      <c r="M200" s="152"/>
      <c r="N200" s="102"/>
      <c r="O200" s="152" t="s">
        <v>330</v>
      </c>
      <c r="P200" s="152" t="s">
        <v>166</v>
      </c>
      <c r="Q200" s="102"/>
    </row>
    <row r="201" spans="1:17" s="153" customFormat="1" ht="37.5" x14ac:dyDescent="0.2">
      <c r="A201" s="102"/>
      <c r="B201" s="148" t="s">
        <v>333</v>
      </c>
      <c r="C201" s="149">
        <v>4.0670769999999994</v>
      </c>
      <c r="D201" s="128" t="s">
        <v>81</v>
      </c>
      <c r="E201" s="128" t="s">
        <v>174</v>
      </c>
      <c r="F201" s="150">
        <v>0</v>
      </c>
      <c r="G201" s="150">
        <v>194</v>
      </c>
      <c r="H201" s="151">
        <v>388</v>
      </c>
      <c r="I201" s="150">
        <v>388</v>
      </c>
      <c r="J201" s="150">
        <v>0</v>
      </c>
      <c r="K201" s="150">
        <f t="shared" si="23"/>
        <v>970</v>
      </c>
      <c r="L201" s="128" t="s">
        <v>77</v>
      </c>
      <c r="M201" s="152"/>
      <c r="N201" s="102"/>
      <c r="O201" s="152" t="s">
        <v>330</v>
      </c>
      <c r="P201" s="152" t="s">
        <v>166</v>
      </c>
      <c r="Q201" s="102"/>
    </row>
    <row r="202" spans="1:17" s="153" customFormat="1" ht="37.5" x14ac:dyDescent="0.2">
      <c r="A202" s="102"/>
      <c r="B202" s="148" t="s">
        <v>334</v>
      </c>
      <c r="C202" s="149">
        <v>20.566000000000003</v>
      </c>
      <c r="D202" s="128" t="s">
        <v>81</v>
      </c>
      <c r="E202" s="128" t="s">
        <v>174</v>
      </c>
      <c r="F202" s="150">
        <v>0</v>
      </c>
      <c r="G202" s="150">
        <v>160</v>
      </c>
      <c r="H202" s="151">
        <v>320</v>
      </c>
      <c r="I202" s="150">
        <v>320</v>
      </c>
      <c r="J202" s="150">
        <v>0</v>
      </c>
      <c r="K202" s="150">
        <f t="shared" si="23"/>
        <v>800</v>
      </c>
      <c r="L202" s="128" t="s">
        <v>77</v>
      </c>
      <c r="M202" s="152"/>
      <c r="N202" s="102"/>
      <c r="O202" s="152" t="s">
        <v>268</v>
      </c>
      <c r="P202" s="152" t="s">
        <v>95</v>
      </c>
      <c r="Q202" s="102"/>
    </row>
    <row r="203" spans="1:17" s="153" customFormat="1" x14ac:dyDescent="0.2">
      <c r="A203" s="102"/>
      <c r="B203" s="148" t="s">
        <v>335</v>
      </c>
      <c r="C203" s="149"/>
      <c r="D203" s="128"/>
      <c r="E203" s="128"/>
      <c r="F203" s="150"/>
      <c r="G203" s="150"/>
      <c r="H203" s="151"/>
      <c r="I203" s="150"/>
      <c r="J203" s="150"/>
      <c r="K203" s="150"/>
      <c r="L203" s="128"/>
      <c r="M203" s="152"/>
      <c r="N203" s="102"/>
      <c r="O203" s="152"/>
      <c r="P203" s="152"/>
      <c r="Q203" s="102"/>
    </row>
    <row r="204" spans="1:17" s="153" customFormat="1" ht="37.5" x14ac:dyDescent="0.2">
      <c r="A204" s="102"/>
      <c r="B204" s="148" t="s">
        <v>336</v>
      </c>
      <c r="C204" s="149">
        <v>7.5170000000000003</v>
      </c>
      <c r="D204" s="128" t="s">
        <v>81</v>
      </c>
      <c r="E204" s="128" t="s">
        <v>174</v>
      </c>
      <c r="F204" s="150">
        <v>0</v>
      </c>
      <c r="G204" s="150">
        <v>120</v>
      </c>
      <c r="H204" s="151">
        <v>240</v>
      </c>
      <c r="I204" s="150">
        <v>240</v>
      </c>
      <c r="J204" s="150">
        <v>0</v>
      </c>
      <c r="K204" s="150">
        <f t="shared" si="23"/>
        <v>600</v>
      </c>
      <c r="L204" s="128" t="s">
        <v>77</v>
      </c>
      <c r="M204" s="152"/>
      <c r="N204" s="102"/>
      <c r="O204" s="152" t="s">
        <v>222</v>
      </c>
      <c r="P204" s="152" t="s">
        <v>155</v>
      </c>
      <c r="Q204" s="102"/>
    </row>
    <row r="205" spans="1:17" s="153" customFormat="1" ht="37.5" x14ac:dyDescent="0.2">
      <c r="A205" s="102"/>
      <c r="B205" s="148" t="s">
        <v>337</v>
      </c>
      <c r="C205" s="149">
        <v>6.9189999999999996</v>
      </c>
      <c r="D205" s="128" t="s">
        <v>81</v>
      </c>
      <c r="E205" s="128" t="s">
        <v>174</v>
      </c>
      <c r="F205" s="150">
        <v>0</v>
      </c>
      <c r="G205" s="150">
        <v>140</v>
      </c>
      <c r="H205" s="151">
        <v>280</v>
      </c>
      <c r="I205" s="150">
        <v>280</v>
      </c>
      <c r="J205" s="150">
        <v>0</v>
      </c>
      <c r="K205" s="150">
        <f t="shared" si="23"/>
        <v>700</v>
      </c>
      <c r="L205" s="128" t="s">
        <v>77</v>
      </c>
      <c r="M205" s="152"/>
      <c r="N205" s="102"/>
      <c r="O205" s="152" t="s">
        <v>222</v>
      </c>
      <c r="P205" s="152" t="s">
        <v>155</v>
      </c>
      <c r="Q205" s="102"/>
    </row>
    <row r="206" spans="1:17" s="153" customFormat="1" ht="37.5" x14ac:dyDescent="0.2">
      <c r="A206" s="102"/>
      <c r="B206" s="148" t="s">
        <v>338</v>
      </c>
      <c r="C206" s="149">
        <v>17.975000000000001</v>
      </c>
      <c r="D206" s="128" t="s">
        <v>81</v>
      </c>
      <c r="E206" s="128" t="s">
        <v>174</v>
      </c>
      <c r="F206" s="150">
        <v>0</v>
      </c>
      <c r="G206" s="150">
        <v>140</v>
      </c>
      <c r="H206" s="151">
        <v>280</v>
      </c>
      <c r="I206" s="150">
        <v>280</v>
      </c>
      <c r="J206" s="150">
        <v>0</v>
      </c>
      <c r="K206" s="150">
        <f t="shared" si="23"/>
        <v>700</v>
      </c>
      <c r="L206" s="128" t="s">
        <v>77</v>
      </c>
      <c r="M206" s="152"/>
      <c r="N206" s="102"/>
      <c r="O206" s="152" t="s">
        <v>339</v>
      </c>
      <c r="P206" s="152" t="s">
        <v>166</v>
      </c>
      <c r="Q206" s="102"/>
    </row>
    <row r="207" spans="1:17" s="153" customFormat="1" x14ac:dyDescent="0.2">
      <c r="A207" s="102"/>
      <c r="B207" s="148" t="s">
        <v>340</v>
      </c>
      <c r="C207" s="149"/>
      <c r="D207" s="128"/>
      <c r="E207" s="128"/>
      <c r="F207" s="150"/>
      <c r="G207" s="150"/>
      <c r="H207" s="151"/>
      <c r="I207" s="150"/>
      <c r="J207" s="150"/>
      <c r="K207" s="150"/>
      <c r="L207" s="128"/>
      <c r="M207" s="152"/>
      <c r="N207" s="102"/>
      <c r="O207" s="152"/>
      <c r="P207" s="152"/>
      <c r="Q207" s="102"/>
    </row>
    <row r="208" spans="1:17" s="153" customFormat="1" ht="37.5" x14ac:dyDescent="0.2">
      <c r="A208" s="102"/>
      <c r="B208" s="148" t="s">
        <v>341</v>
      </c>
      <c r="C208" s="149">
        <v>8.6999999999999993</v>
      </c>
      <c r="D208" s="128" t="s">
        <v>81</v>
      </c>
      <c r="E208" s="128" t="s">
        <v>174</v>
      </c>
      <c r="F208" s="150">
        <v>0</v>
      </c>
      <c r="G208" s="150">
        <v>94</v>
      </c>
      <c r="H208" s="151">
        <v>188</v>
      </c>
      <c r="I208" s="150">
        <v>188</v>
      </c>
      <c r="J208" s="150">
        <v>0</v>
      </c>
      <c r="K208" s="150">
        <f t="shared" si="23"/>
        <v>470</v>
      </c>
      <c r="L208" s="128" t="s">
        <v>77</v>
      </c>
      <c r="M208" s="152"/>
      <c r="N208" s="102"/>
      <c r="O208" s="152" t="s">
        <v>342</v>
      </c>
      <c r="P208" s="152" t="s">
        <v>166</v>
      </c>
      <c r="Q208" s="102"/>
    </row>
    <row r="209" spans="1:17" s="153" customFormat="1" ht="37.5" x14ac:dyDescent="0.2">
      <c r="A209" s="102"/>
      <c r="B209" s="148" t="s">
        <v>343</v>
      </c>
      <c r="C209" s="149">
        <v>8.6</v>
      </c>
      <c r="D209" s="128" t="s">
        <v>81</v>
      </c>
      <c r="E209" s="128" t="s">
        <v>174</v>
      </c>
      <c r="F209" s="150">
        <v>0</v>
      </c>
      <c r="G209" s="150">
        <v>104</v>
      </c>
      <c r="H209" s="151">
        <v>208</v>
      </c>
      <c r="I209" s="150">
        <v>208</v>
      </c>
      <c r="J209" s="150">
        <v>0</v>
      </c>
      <c r="K209" s="150">
        <f t="shared" si="23"/>
        <v>520</v>
      </c>
      <c r="L209" s="128" t="s">
        <v>77</v>
      </c>
      <c r="M209" s="152"/>
      <c r="N209" s="102"/>
      <c r="O209" s="152" t="s">
        <v>342</v>
      </c>
      <c r="P209" s="152" t="s">
        <v>166</v>
      </c>
      <c r="Q209" s="102"/>
    </row>
    <row r="210" spans="1:17" s="153" customFormat="1" ht="37.5" x14ac:dyDescent="0.2">
      <c r="A210" s="102"/>
      <c r="B210" s="148" t="s">
        <v>344</v>
      </c>
      <c r="C210" s="149">
        <v>21.34</v>
      </c>
      <c r="D210" s="128" t="s">
        <v>81</v>
      </c>
      <c r="E210" s="128" t="s">
        <v>174</v>
      </c>
      <c r="F210" s="150">
        <v>0</v>
      </c>
      <c r="G210" s="150">
        <v>180</v>
      </c>
      <c r="H210" s="151">
        <v>360</v>
      </c>
      <c r="I210" s="150">
        <v>360</v>
      </c>
      <c r="J210" s="150">
        <v>0</v>
      </c>
      <c r="K210" s="150">
        <f t="shared" si="23"/>
        <v>900</v>
      </c>
      <c r="L210" s="128" t="s">
        <v>77</v>
      </c>
      <c r="M210" s="152"/>
      <c r="N210" s="102"/>
      <c r="O210" s="152" t="s">
        <v>94</v>
      </c>
      <c r="P210" s="152" t="s">
        <v>95</v>
      </c>
      <c r="Q210" s="102"/>
    </row>
    <row r="211" spans="1:17" s="153" customFormat="1" ht="37.5" x14ac:dyDescent="0.2">
      <c r="A211" s="102"/>
      <c r="B211" s="148" t="s">
        <v>345</v>
      </c>
      <c r="C211" s="149">
        <v>10.72</v>
      </c>
      <c r="D211" s="128" t="s">
        <v>81</v>
      </c>
      <c r="E211" s="128" t="s">
        <v>174</v>
      </c>
      <c r="F211" s="150">
        <v>0</v>
      </c>
      <c r="G211" s="150">
        <v>120</v>
      </c>
      <c r="H211" s="151">
        <v>240</v>
      </c>
      <c r="I211" s="150">
        <v>240</v>
      </c>
      <c r="J211" s="150">
        <v>0</v>
      </c>
      <c r="K211" s="150">
        <f t="shared" si="23"/>
        <v>600</v>
      </c>
      <c r="L211" s="128" t="s">
        <v>77</v>
      </c>
      <c r="M211" s="152"/>
      <c r="N211" s="102"/>
      <c r="O211" s="152" t="s">
        <v>224</v>
      </c>
      <c r="P211" s="152" t="s">
        <v>155</v>
      </c>
      <c r="Q211" s="102"/>
    </row>
    <row r="212" spans="1:17" s="153" customFormat="1" ht="37.5" x14ac:dyDescent="0.2">
      <c r="A212" s="102"/>
      <c r="B212" s="148" t="s">
        <v>346</v>
      </c>
      <c r="C212" s="149">
        <v>7.3</v>
      </c>
      <c r="D212" s="128" t="s">
        <v>81</v>
      </c>
      <c r="E212" s="128" t="s">
        <v>174</v>
      </c>
      <c r="F212" s="150">
        <v>0</v>
      </c>
      <c r="G212" s="150">
        <v>70</v>
      </c>
      <c r="H212" s="151">
        <v>140</v>
      </c>
      <c r="I212" s="150">
        <v>140</v>
      </c>
      <c r="J212" s="150">
        <v>0</v>
      </c>
      <c r="K212" s="150">
        <f t="shared" si="23"/>
        <v>350</v>
      </c>
      <c r="L212" s="128" t="s">
        <v>77</v>
      </c>
      <c r="M212" s="152"/>
      <c r="N212" s="102"/>
      <c r="O212" s="152" t="s">
        <v>339</v>
      </c>
      <c r="P212" s="152" t="s">
        <v>166</v>
      </c>
      <c r="Q212" s="102"/>
    </row>
    <row r="213" spans="1:17" s="153" customFormat="1" x14ac:dyDescent="0.2">
      <c r="A213" s="102"/>
      <c r="B213" s="148" t="s">
        <v>347</v>
      </c>
      <c r="C213" s="149"/>
      <c r="D213" s="128"/>
      <c r="E213" s="128"/>
      <c r="F213" s="150"/>
      <c r="G213" s="150"/>
      <c r="H213" s="151"/>
      <c r="I213" s="150"/>
      <c r="J213" s="150"/>
      <c r="K213" s="150"/>
      <c r="L213" s="128"/>
      <c r="M213" s="152"/>
      <c r="N213" s="102"/>
      <c r="O213" s="152"/>
      <c r="P213" s="152"/>
      <c r="Q213" s="102"/>
    </row>
    <row r="214" spans="1:17" s="153" customFormat="1" ht="37.5" x14ac:dyDescent="0.2">
      <c r="A214" s="102"/>
      <c r="B214" s="148" t="s">
        <v>348</v>
      </c>
      <c r="C214" s="149">
        <v>20</v>
      </c>
      <c r="D214" s="128" t="s">
        <v>81</v>
      </c>
      <c r="E214" s="128" t="s">
        <v>174</v>
      </c>
      <c r="F214" s="150">
        <v>0</v>
      </c>
      <c r="G214" s="150">
        <v>200</v>
      </c>
      <c r="H214" s="151">
        <v>400</v>
      </c>
      <c r="I214" s="150">
        <v>300</v>
      </c>
      <c r="J214" s="150">
        <v>100</v>
      </c>
      <c r="K214" s="150">
        <f t="shared" si="23"/>
        <v>1000</v>
      </c>
      <c r="L214" s="128" t="s">
        <v>77</v>
      </c>
      <c r="M214" s="152"/>
      <c r="N214" s="102"/>
      <c r="O214" s="152" t="s">
        <v>330</v>
      </c>
      <c r="P214" s="152" t="s">
        <v>166</v>
      </c>
      <c r="Q214" s="102"/>
    </row>
    <row r="215" spans="1:17" s="153" customFormat="1" ht="37.5" x14ac:dyDescent="0.2">
      <c r="A215" s="102"/>
      <c r="B215" s="148" t="s">
        <v>349</v>
      </c>
      <c r="C215" s="149">
        <v>20</v>
      </c>
      <c r="D215" s="128" t="s">
        <v>81</v>
      </c>
      <c r="E215" s="128" t="s">
        <v>174</v>
      </c>
      <c r="F215" s="150">
        <v>0</v>
      </c>
      <c r="G215" s="150">
        <v>200</v>
      </c>
      <c r="H215" s="151">
        <v>400</v>
      </c>
      <c r="I215" s="150">
        <v>300</v>
      </c>
      <c r="J215" s="150">
        <v>100</v>
      </c>
      <c r="K215" s="150">
        <f t="shared" si="23"/>
        <v>1000</v>
      </c>
      <c r="L215" s="128" t="s">
        <v>77</v>
      </c>
      <c r="M215" s="152"/>
      <c r="N215" s="102"/>
      <c r="O215" s="152" t="s">
        <v>330</v>
      </c>
      <c r="P215" s="152" t="s">
        <v>166</v>
      </c>
      <c r="Q215" s="102"/>
    </row>
    <row r="216" spans="1:17" s="153" customFormat="1" ht="37.5" x14ac:dyDescent="0.2">
      <c r="A216" s="102"/>
      <c r="B216" s="148" t="s">
        <v>350</v>
      </c>
      <c r="C216" s="149">
        <v>19.523</v>
      </c>
      <c r="D216" s="128" t="s">
        <v>81</v>
      </c>
      <c r="E216" s="128" t="s">
        <v>174</v>
      </c>
      <c r="F216" s="150">
        <v>0</v>
      </c>
      <c r="G216" s="150">
        <v>200</v>
      </c>
      <c r="H216" s="151">
        <v>400</v>
      </c>
      <c r="I216" s="150">
        <v>300</v>
      </c>
      <c r="J216" s="150">
        <v>100</v>
      </c>
      <c r="K216" s="150">
        <f t="shared" si="23"/>
        <v>1000</v>
      </c>
      <c r="L216" s="128" t="s">
        <v>77</v>
      </c>
      <c r="M216" s="152"/>
      <c r="N216" s="102"/>
      <c r="O216" s="152" t="s">
        <v>351</v>
      </c>
      <c r="P216" s="152" t="s">
        <v>166</v>
      </c>
      <c r="Q216" s="102"/>
    </row>
    <row r="217" spans="1:17" s="153" customFormat="1" ht="37.5" x14ac:dyDescent="0.2">
      <c r="A217" s="102"/>
      <c r="B217" s="148" t="s">
        <v>352</v>
      </c>
      <c r="C217" s="149">
        <v>20</v>
      </c>
      <c r="D217" s="128" t="s">
        <v>81</v>
      </c>
      <c r="E217" s="128" t="s">
        <v>174</v>
      </c>
      <c r="F217" s="150">
        <v>0</v>
      </c>
      <c r="G217" s="150">
        <v>190</v>
      </c>
      <c r="H217" s="151">
        <v>380</v>
      </c>
      <c r="I217" s="150">
        <v>380</v>
      </c>
      <c r="J217" s="150">
        <v>0</v>
      </c>
      <c r="K217" s="150">
        <f t="shared" si="23"/>
        <v>950</v>
      </c>
      <c r="L217" s="128" t="s">
        <v>77</v>
      </c>
      <c r="M217" s="152"/>
      <c r="N217" s="102"/>
      <c r="O217" s="152" t="s">
        <v>353</v>
      </c>
      <c r="P217" s="152" t="s">
        <v>166</v>
      </c>
      <c r="Q217" s="102"/>
    </row>
    <row r="218" spans="1:17" s="153" customFormat="1" ht="37.5" x14ac:dyDescent="0.2">
      <c r="A218" s="102"/>
      <c r="B218" s="148" t="s">
        <v>354</v>
      </c>
      <c r="C218" s="149">
        <v>13.4</v>
      </c>
      <c r="D218" s="128" t="s">
        <v>81</v>
      </c>
      <c r="E218" s="128" t="s">
        <v>174</v>
      </c>
      <c r="F218" s="150">
        <v>0</v>
      </c>
      <c r="G218" s="150">
        <v>110</v>
      </c>
      <c r="H218" s="151">
        <v>247.5</v>
      </c>
      <c r="I218" s="150">
        <v>192.5</v>
      </c>
      <c r="J218" s="150">
        <v>0</v>
      </c>
      <c r="K218" s="150">
        <f t="shared" si="23"/>
        <v>550</v>
      </c>
      <c r="L218" s="128" t="s">
        <v>77</v>
      </c>
      <c r="M218" s="152"/>
      <c r="N218" s="102"/>
      <c r="O218" s="152" t="s">
        <v>134</v>
      </c>
      <c r="P218" s="152" t="s">
        <v>132</v>
      </c>
      <c r="Q218" s="102"/>
    </row>
    <row r="219" spans="1:17" s="153" customFormat="1" ht="37.5" x14ac:dyDescent="0.2">
      <c r="A219" s="102"/>
      <c r="B219" s="148" t="s">
        <v>355</v>
      </c>
      <c r="C219" s="149">
        <v>14</v>
      </c>
      <c r="D219" s="128" t="s">
        <v>81</v>
      </c>
      <c r="E219" s="128" t="s">
        <v>174</v>
      </c>
      <c r="F219" s="150">
        <v>0</v>
      </c>
      <c r="G219" s="150">
        <v>140</v>
      </c>
      <c r="H219" s="151">
        <v>280</v>
      </c>
      <c r="I219" s="150">
        <v>280</v>
      </c>
      <c r="J219" s="150">
        <v>0</v>
      </c>
      <c r="K219" s="150">
        <f t="shared" si="23"/>
        <v>700</v>
      </c>
      <c r="L219" s="128" t="s">
        <v>77</v>
      </c>
      <c r="M219" s="152"/>
      <c r="N219" s="102"/>
      <c r="O219" s="152" t="s">
        <v>220</v>
      </c>
      <c r="P219" s="152" t="s">
        <v>155</v>
      </c>
      <c r="Q219" s="102"/>
    </row>
    <row r="220" spans="1:17" s="153" customFormat="1" ht="37.5" x14ac:dyDescent="0.2">
      <c r="A220" s="102"/>
      <c r="B220" s="148" t="s">
        <v>356</v>
      </c>
      <c r="C220" s="149">
        <v>6.64</v>
      </c>
      <c r="D220" s="128" t="s">
        <v>81</v>
      </c>
      <c r="E220" s="128" t="s">
        <v>174</v>
      </c>
      <c r="F220" s="150">
        <v>0</v>
      </c>
      <c r="G220" s="150">
        <v>60</v>
      </c>
      <c r="H220" s="151">
        <v>120</v>
      </c>
      <c r="I220" s="150">
        <v>120</v>
      </c>
      <c r="J220" s="150">
        <v>0</v>
      </c>
      <c r="K220" s="150">
        <f t="shared" si="23"/>
        <v>300</v>
      </c>
      <c r="L220" s="128" t="s">
        <v>77</v>
      </c>
      <c r="M220" s="152"/>
      <c r="N220" s="102"/>
      <c r="O220" s="152" t="s">
        <v>339</v>
      </c>
      <c r="P220" s="152" t="s">
        <v>166</v>
      </c>
      <c r="Q220" s="102"/>
    </row>
    <row r="221" spans="1:17" s="153" customFormat="1" ht="37.5" customHeight="1" x14ac:dyDescent="0.2">
      <c r="A221" s="102"/>
      <c r="B221" s="148" t="s">
        <v>357</v>
      </c>
      <c r="C221" s="149">
        <v>20</v>
      </c>
      <c r="D221" s="128" t="s">
        <v>81</v>
      </c>
      <c r="E221" s="128" t="s">
        <v>174</v>
      </c>
      <c r="F221" s="150">
        <v>0</v>
      </c>
      <c r="G221" s="150">
        <v>55</v>
      </c>
      <c r="H221" s="151">
        <v>220</v>
      </c>
      <c r="I221" s="150">
        <v>0</v>
      </c>
      <c r="J221" s="150">
        <v>0</v>
      </c>
      <c r="K221" s="150">
        <f t="shared" si="23"/>
        <v>275</v>
      </c>
      <c r="L221" s="128" t="s">
        <v>77</v>
      </c>
      <c r="M221" s="152"/>
      <c r="N221" s="102"/>
      <c r="O221" s="152" t="s">
        <v>177</v>
      </c>
      <c r="P221" s="152" t="s">
        <v>95</v>
      </c>
      <c r="Q221" s="102"/>
    </row>
    <row r="222" spans="1:17" s="153" customFormat="1" x14ac:dyDescent="0.2">
      <c r="A222" s="102"/>
      <c r="B222" s="148" t="s">
        <v>358</v>
      </c>
      <c r="C222" s="149"/>
      <c r="D222" s="128"/>
      <c r="E222" s="128"/>
      <c r="F222" s="150"/>
      <c r="G222" s="150"/>
      <c r="H222" s="151"/>
      <c r="I222" s="150"/>
      <c r="J222" s="150"/>
      <c r="K222" s="150"/>
      <c r="L222" s="128"/>
      <c r="M222" s="152"/>
      <c r="N222" s="102"/>
      <c r="O222" s="152"/>
      <c r="P222" s="152"/>
      <c r="Q222" s="102"/>
    </row>
    <row r="223" spans="1:17" s="153" customFormat="1" ht="37.5" x14ac:dyDescent="0.2">
      <c r="A223" s="102"/>
      <c r="B223" s="148" t="s">
        <v>359</v>
      </c>
      <c r="C223" s="149">
        <v>9.8000000000000007</v>
      </c>
      <c r="D223" s="128" t="s">
        <v>81</v>
      </c>
      <c r="E223" s="128" t="s">
        <v>174</v>
      </c>
      <c r="F223" s="150">
        <v>0</v>
      </c>
      <c r="G223" s="150">
        <v>140</v>
      </c>
      <c r="H223" s="151">
        <v>280</v>
      </c>
      <c r="I223" s="150">
        <v>280</v>
      </c>
      <c r="J223" s="150">
        <v>0</v>
      </c>
      <c r="K223" s="150">
        <f t="shared" si="23"/>
        <v>700</v>
      </c>
      <c r="L223" s="128" t="s">
        <v>77</v>
      </c>
      <c r="M223" s="152"/>
      <c r="N223" s="102"/>
      <c r="O223" s="152" t="s">
        <v>264</v>
      </c>
      <c r="P223" s="152" t="s">
        <v>155</v>
      </c>
      <c r="Q223" s="102"/>
    </row>
    <row r="224" spans="1:17" s="153" customFormat="1" ht="37.5" x14ac:dyDescent="0.2">
      <c r="A224" s="102"/>
      <c r="B224" s="148" t="s">
        <v>360</v>
      </c>
      <c r="C224" s="149">
        <v>9.1999999999999993</v>
      </c>
      <c r="D224" s="128" t="s">
        <v>81</v>
      </c>
      <c r="E224" s="128" t="s">
        <v>174</v>
      </c>
      <c r="F224" s="150">
        <v>0</v>
      </c>
      <c r="G224" s="150">
        <v>130</v>
      </c>
      <c r="H224" s="151">
        <v>260</v>
      </c>
      <c r="I224" s="150">
        <v>260</v>
      </c>
      <c r="J224" s="150">
        <v>0</v>
      </c>
      <c r="K224" s="150">
        <f t="shared" si="23"/>
        <v>650</v>
      </c>
      <c r="L224" s="128" t="s">
        <v>77</v>
      </c>
      <c r="M224" s="152"/>
      <c r="N224" s="102"/>
      <c r="O224" s="152" t="s">
        <v>264</v>
      </c>
      <c r="P224" s="152" t="s">
        <v>155</v>
      </c>
      <c r="Q224" s="102"/>
    </row>
    <row r="225" spans="1:17" s="153" customFormat="1" x14ac:dyDescent="0.2">
      <c r="A225" s="102"/>
      <c r="B225" s="148" t="s">
        <v>361</v>
      </c>
      <c r="C225" s="149"/>
      <c r="D225" s="128"/>
      <c r="E225" s="128"/>
      <c r="F225" s="150"/>
      <c r="G225" s="150"/>
      <c r="H225" s="151"/>
      <c r="I225" s="150"/>
      <c r="J225" s="150"/>
      <c r="K225" s="150"/>
      <c r="L225" s="128"/>
      <c r="M225" s="152"/>
      <c r="N225" s="102"/>
      <c r="O225" s="152"/>
      <c r="P225" s="152"/>
      <c r="Q225" s="102"/>
    </row>
    <row r="226" spans="1:17" s="153" customFormat="1" ht="37.5" x14ac:dyDescent="0.2">
      <c r="A226" s="102"/>
      <c r="B226" s="148" t="s">
        <v>362</v>
      </c>
      <c r="C226" s="149">
        <v>18.928000000000001</v>
      </c>
      <c r="D226" s="128" t="s">
        <v>81</v>
      </c>
      <c r="E226" s="128" t="s">
        <v>174</v>
      </c>
      <c r="F226" s="150">
        <v>0</v>
      </c>
      <c r="G226" s="150">
        <v>136</v>
      </c>
      <c r="H226" s="151">
        <v>272</v>
      </c>
      <c r="I226" s="150">
        <v>272</v>
      </c>
      <c r="J226" s="150">
        <v>0</v>
      </c>
      <c r="K226" s="150">
        <f t="shared" si="23"/>
        <v>680</v>
      </c>
      <c r="L226" s="128" t="s">
        <v>77</v>
      </c>
      <c r="M226" s="152"/>
      <c r="N226" s="102"/>
      <c r="O226" s="152" t="s">
        <v>363</v>
      </c>
      <c r="P226" s="152" t="s">
        <v>95</v>
      </c>
      <c r="Q226" s="102"/>
    </row>
    <row r="227" spans="1:17" s="153" customFormat="1" ht="37.5" x14ac:dyDescent="0.2">
      <c r="A227" s="102"/>
      <c r="B227" s="148" t="s">
        <v>364</v>
      </c>
      <c r="C227" s="149">
        <v>17.452000000000002</v>
      </c>
      <c r="D227" s="128" t="s">
        <v>81</v>
      </c>
      <c r="E227" s="128" t="s">
        <v>174</v>
      </c>
      <c r="F227" s="150">
        <v>0</v>
      </c>
      <c r="G227" s="150">
        <v>136</v>
      </c>
      <c r="H227" s="151">
        <v>272</v>
      </c>
      <c r="I227" s="150">
        <v>272</v>
      </c>
      <c r="J227" s="150">
        <v>0</v>
      </c>
      <c r="K227" s="150">
        <f t="shared" si="23"/>
        <v>680</v>
      </c>
      <c r="L227" s="128" t="s">
        <v>77</v>
      </c>
      <c r="M227" s="152"/>
      <c r="N227" s="102"/>
      <c r="O227" s="152" t="s">
        <v>363</v>
      </c>
      <c r="P227" s="152" t="s">
        <v>95</v>
      </c>
      <c r="Q227" s="102"/>
    </row>
    <row r="228" spans="1:17" s="153" customFormat="1" ht="37.5" x14ac:dyDescent="0.2">
      <c r="A228" s="102"/>
      <c r="B228" s="148" t="s">
        <v>365</v>
      </c>
      <c r="C228" s="149">
        <v>15</v>
      </c>
      <c r="D228" s="128" t="s">
        <v>81</v>
      </c>
      <c r="E228" s="128" t="s">
        <v>174</v>
      </c>
      <c r="F228" s="150">
        <v>0</v>
      </c>
      <c r="G228" s="150">
        <v>128</v>
      </c>
      <c r="H228" s="151">
        <v>256</v>
      </c>
      <c r="I228" s="150">
        <v>256</v>
      </c>
      <c r="J228" s="150">
        <v>0</v>
      </c>
      <c r="K228" s="150">
        <f t="shared" si="23"/>
        <v>640</v>
      </c>
      <c r="L228" s="128" t="s">
        <v>77</v>
      </c>
      <c r="M228" s="152"/>
      <c r="N228" s="102"/>
      <c r="O228" s="152" t="s">
        <v>213</v>
      </c>
      <c r="P228" s="152" t="s">
        <v>84</v>
      </c>
      <c r="Q228" s="102"/>
    </row>
    <row r="229" spans="1:17" s="153" customFormat="1" ht="37.5" x14ac:dyDescent="0.2">
      <c r="A229" s="102"/>
      <c r="B229" s="148" t="s">
        <v>366</v>
      </c>
      <c r="C229" s="149">
        <v>15.749000000000001</v>
      </c>
      <c r="D229" s="128" t="s">
        <v>81</v>
      </c>
      <c r="E229" s="128" t="s">
        <v>174</v>
      </c>
      <c r="F229" s="150">
        <v>0</v>
      </c>
      <c r="G229" s="150">
        <v>120</v>
      </c>
      <c r="H229" s="151">
        <v>240</v>
      </c>
      <c r="I229" s="150">
        <v>240</v>
      </c>
      <c r="J229" s="150">
        <v>0</v>
      </c>
      <c r="K229" s="150">
        <f t="shared" si="23"/>
        <v>600</v>
      </c>
      <c r="L229" s="128" t="s">
        <v>77</v>
      </c>
      <c r="M229" s="152"/>
      <c r="N229" s="102"/>
      <c r="O229" s="152" t="s">
        <v>367</v>
      </c>
      <c r="P229" s="152" t="s">
        <v>95</v>
      </c>
      <c r="Q229" s="102"/>
    </row>
    <row r="230" spans="1:17" s="153" customFormat="1" ht="37.5" x14ac:dyDescent="0.2">
      <c r="A230" s="102"/>
      <c r="B230" s="148" t="s">
        <v>368</v>
      </c>
      <c r="C230" s="149">
        <v>7.5650000000000004</v>
      </c>
      <c r="D230" s="128" t="s">
        <v>81</v>
      </c>
      <c r="E230" s="128" t="s">
        <v>174</v>
      </c>
      <c r="F230" s="150">
        <v>0</v>
      </c>
      <c r="G230" s="150">
        <v>50</v>
      </c>
      <c r="H230" s="151">
        <v>100</v>
      </c>
      <c r="I230" s="150">
        <v>100</v>
      </c>
      <c r="J230" s="150">
        <v>0</v>
      </c>
      <c r="K230" s="150">
        <f t="shared" si="23"/>
        <v>250</v>
      </c>
      <c r="L230" s="128" t="s">
        <v>77</v>
      </c>
      <c r="M230" s="152"/>
      <c r="N230" s="102"/>
      <c r="O230" s="152" t="s">
        <v>222</v>
      </c>
      <c r="P230" s="152" t="s">
        <v>155</v>
      </c>
      <c r="Q230" s="102"/>
    </row>
    <row r="231" spans="1:17" s="153" customFormat="1" ht="37.5" x14ac:dyDescent="0.2">
      <c r="A231" s="102"/>
      <c r="B231" s="148" t="s">
        <v>369</v>
      </c>
      <c r="C231" s="149">
        <v>14.4</v>
      </c>
      <c r="D231" s="128" t="s">
        <v>81</v>
      </c>
      <c r="E231" s="128" t="s">
        <v>174</v>
      </c>
      <c r="F231" s="150">
        <v>0</v>
      </c>
      <c r="G231" s="150">
        <v>146</v>
      </c>
      <c r="H231" s="151">
        <v>292</v>
      </c>
      <c r="I231" s="150">
        <v>292</v>
      </c>
      <c r="J231" s="150">
        <v>0</v>
      </c>
      <c r="K231" s="150">
        <f t="shared" si="23"/>
        <v>730</v>
      </c>
      <c r="L231" s="128" t="s">
        <v>77</v>
      </c>
      <c r="M231" s="152"/>
      <c r="N231" s="102"/>
      <c r="O231" s="152" t="s">
        <v>262</v>
      </c>
      <c r="P231" s="152" t="s">
        <v>95</v>
      </c>
      <c r="Q231" s="102"/>
    </row>
    <row r="232" spans="1:17" s="153" customFormat="1" ht="37.5" x14ac:dyDescent="0.2">
      <c r="A232" s="102"/>
      <c r="B232" s="148" t="s">
        <v>370</v>
      </c>
      <c r="C232" s="149">
        <v>16.18</v>
      </c>
      <c r="D232" s="128" t="s">
        <v>81</v>
      </c>
      <c r="E232" s="128" t="s">
        <v>174</v>
      </c>
      <c r="F232" s="150">
        <v>0</v>
      </c>
      <c r="G232" s="150">
        <v>160</v>
      </c>
      <c r="H232" s="151">
        <v>320</v>
      </c>
      <c r="I232" s="150">
        <v>320</v>
      </c>
      <c r="J232" s="150">
        <v>0</v>
      </c>
      <c r="K232" s="150">
        <f t="shared" si="23"/>
        <v>800</v>
      </c>
      <c r="L232" s="128" t="s">
        <v>77</v>
      </c>
      <c r="M232" s="152"/>
      <c r="N232" s="102"/>
      <c r="O232" s="152" t="s">
        <v>371</v>
      </c>
      <c r="P232" s="152" t="s">
        <v>166</v>
      </c>
      <c r="Q232" s="102"/>
    </row>
    <row r="233" spans="1:17" s="153" customFormat="1" ht="37.5" x14ac:dyDescent="0.2">
      <c r="A233" s="102"/>
      <c r="B233" s="148" t="s">
        <v>372</v>
      </c>
      <c r="C233" s="149">
        <v>11.85</v>
      </c>
      <c r="D233" s="128" t="s">
        <v>81</v>
      </c>
      <c r="E233" s="128" t="s">
        <v>174</v>
      </c>
      <c r="F233" s="150">
        <v>0</v>
      </c>
      <c r="G233" s="150">
        <v>190</v>
      </c>
      <c r="H233" s="151">
        <v>380</v>
      </c>
      <c r="I233" s="150">
        <v>380</v>
      </c>
      <c r="J233" s="150">
        <v>0</v>
      </c>
      <c r="K233" s="150">
        <f t="shared" si="23"/>
        <v>950</v>
      </c>
      <c r="L233" s="128" t="s">
        <v>77</v>
      </c>
      <c r="M233" s="152"/>
      <c r="N233" s="102"/>
      <c r="O233" s="152" t="s">
        <v>134</v>
      </c>
      <c r="P233" s="152" t="s">
        <v>132</v>
      </c>
      <c r="Q233" s="102"/>
    </row>
    <row r="234" spans="1:17" s="153" customFormat="1" ht="37.5" x14ac:dyDescent="0.2">
      <c r="A234" s="102"/>
      <c r="B234" s="148" t="s">
        <v>373</v>
      </c>
      <c r="C234" s="149">
        <v>5</v>
      </c>
      <c r="D234" s="128" t="s">
        <v>81</v>
      </c>
      <c r="E234" s="128" t="s">
        <v>174</v>
      </c>
      <c r="F234" s="150">
        <v>0</v>
      </c>
      <c r="G234" s="150">
        <v>60</v>
      </c>
      <c r="H234" s="151">
        <v>120</v>
      </c>
      <c r="I234" s="150">
        <v>120</v>
      </c>
      <c r="J234" s="150">
        <v>0</v>
      </c>
      <c r="K234" s="150">
        <f t="shared" si="23"/>
        <v>300</v>
      </c>
      <c r="L234" s="128" t="s">
        <v>77</v>
      </c>
      <c r="M234" s="152"/>
      <c r="N234" s="102"/>
      <c r="O234" s="152" t="s">
        <v>213</v>
      </c>
      <c r="P234" s="152" t="s">
        <v>84</v>
      </c>
      <c r="Q234" s="102"/>
    </row>
    <row r="235" spans="1:17" s="153" customFormat="1" ht="37.5" x14ac:dyDescent="0.2">
      <c r="A235" s="102"/>
      <c r="B235" s="148" t="s">
        <v>374</v>
      </c>
      <c r="C235" s="149">
        <v>11.173</v>
      </c>
      <c r="D235" s="128" t="s">
        <v>81</v>
      </c>
      <c r="E235" s="128" t="s">
        <v>174</v>
      </c>
      <c r="F235" s="150">
        <v>0</v>
      </c>
      <c r="G235" s="150">
        <v>89</v>
      </c>
      <c r="H235" s="151">
        <v>356</v>
      </c>
      <c r="I235" s="150">
        <v>0</v>
      </c>
      <c r="J235" s="150">
        <v>0</v>
      </c>
      <c r="K235" s="150">
        <f t="shared" si="23"/>
        <v>445</v>
      </c>
      <c r="L235" s="128" t="s">
        <v>77</v>
      </c>
      <c r="M235" s="152"/>
      <c r="N235" s="102"/>
      <c r="O235" s="152" t="s">
        <v>375</v>
      </c>
      <c r="P235" s="152" t="s">
        <v>95</v>
      </c>
      <c r="Q235" s="102"/>
    </row>
    <row r="236" spans="1:17" s="153" customFormat="1" ht="37.5" x14ac:dyDescent="0.2">
      <c r="A236" s="102"/>
      <c r="B236" s="148" t="s">
        <v>376</v>
      </c>
      <c r="C236" s="149">
        <v>10.86</v>
      </c>
      <c r="D236" s="128" t="s">
        <v>81</v>
      </c>
      <c r="E236" s="128" t="s">
        <v>174</v>
      </c>
      <c r="F236" s="150">
        <v>0</v>
      </c>
      <c r="G236" s="150">
        <v>130</v>
      </c>
      <c r="H236" s="151">
        <v>260</v>
      </c>
      <c r="I236" s="150">
        <v>260</v>
      </c>
      <c r="J236" s="150">
        <v>0</v>
      </c>
      <c r="K236" s="150">
        <f t="shared" si="23"/>
        <v>650</v>
      </c>
      <c r="L236" s="128" t="s">
        <v>77</v>
      </c>
      <c r="M236" s="152"/>
      <c r="N236" s="102"/>
      <c r="O236" s="152" t="s">
        <v>351</v>
      </c>
      <c r="P236" s="152" t="s">
        <v>166</v>
      </c>
      <c r="Q236" s="102"/>
    </row>
    <row r="237" spans="1:17" s="153" customFormat="1" ht="37.5" x14ac:dyDescent="0.2">
      <c r="A237" s="102"/>
      <c r="B237" s="148" t="s">
        <v>377</v>
      </c>
      <c r="C237" s="149">
        <v>28</v>
      </c>
      <c r="D237" s="128" t="s">
        <v>81</v>
      </c>
      <c r="E237" s="128" t="s">
        <v>174</v>
      </c>
      <c r="F237" s="150">
        <v>0</v>
      </c>
      <c r="G237" s="150">
        <v>196</v>
      </c>
      <c r="H237" s="151">
        <v>392</v>
      </c>
      <c r="I237" s="150">
        <v>392</v>
      </c>
      <c r="J237" s="150">
        <v>0</v>
      </c>
      <c r="K237" s="150">
        <f t="shared" si="23"/>
        <v>980</v>
      </c>
      <c r="L237" s="128" t="s">
        <v>77</v>
      </c>
      <c r="M237" s="152"/>
      <c r="N237" s="102"/>
      <c r="O237" s="152" t="s">
        <v>378</v>
      </c>
      <c r="P237" s="152" t="s">
        <v>95</v>
      </c>
      <c r="Q237" s="102"/>
    </row>
    <row r="238" spans="1:17" s="153" customFormat="1" ht="37.5" x14ac:dyDescent="0.2">
      <c r="A238" s="102"/>
      <c r="B238" s="148" t="s">
        <v>379</v>
      </c>
      <c r="C238" s="149">
        <v>7.2460000000000004</v>
      </c>
      <c r="D238" s="128" t="s">
        <v>81</v>
      </c>
      <c r="E238" s="128" t="s">
        <v>174</v>
      </c>
      <c r="F238" s="150">
        <v>0</v>
      </c>
      <c r="G238" s="150">
        <v>70</v>
      </c>
      <c r="H238" s="151">
        <v>140</v>
      </c>
      <c r="I238" s="150">
        <v>140</v>
      </c>
      <c r="J238" s="150">
        <v>0</v>
      </c>
      <c r="K238" s="150">
        <f t="shared" si="23"/>
        <v>350</v>
      </c>
      <c r="L238" s="128" t="s">
        <v>77</v>
      </c>
      <c r="M238" s="152"/>
      <c r="N238" s="102"/>
      <c r="O238" s="152" t="s">
        <v>104</v>
      </c>
      <c r="P238" s="152" t="s">
        <v>84</v>
      </c>
      <c r="Q238" s="102"/>
    </row>
    <row r="239" spans="1:17" s="153" customFormat="1" ht="37.5" x14ac:dyDescent="0.2">
      <c r="A239" s="102"/>
      <c r="B239" s="148" t="s">
        <v>380</v>
      </c>
      <c r="C239" s="149">
        <v>6.2809999999999997</v>
      </c>
      <c r="D239" s="128" t="s">
        <v>81</v>
      </c>
      <c r="E239" s="128" t="s">
        <v>174</v>
      </c>
      <c r="F239" s="150">
        <v>0</v>
      </c>
      <c r="G239" s="150">
        <v>40</v>
      </c>
      <c r="H239" s="151">
        <v>160</v>
      </c>
      <c r="I239" s="150">
        <v>0</v>
      </c>
      <c r="J239" s="150">
        <v>0</v>
      </c>
      <c r="K239" s="150">
        <f t="shared" si="23"/>
        <v>200</v>
      </c>
      <c r="L239" s="128" t="s">
        <v>77</v>
      </c>
      <c r="M239" s="152"/>
      <c r="N239" s="102"/>
      <c r="O239" s="152" t="s">
        <v>240</v>
      </c>
      <c r="P239" s="152" t="s">
        <v>95</v>
      </c>
      <c r="Q239" s="102"/>
    </row>
    <row r="240" spans="1:17" s="153" customFormat="1" ht="37.5" x14ac:dyDescent="0.2">
      <c r="A240" s="102"/>
      <c r="B240" s="148" t="s">
        <v>381</v>
      </c>
      <c r="C240" s="149">
        <v>25.242999999999999</v>
      </c>
      <c r="D240" s="128" t="s">
        <v>81</v>
      </c>
      <c r="E240" s="128" t="s">
        <v>174</v>
      </c>
      <c r="F240" s="150">
        <v>0</v>
      </c>
      <c r="G240" s="150">
        <v>190</v>
      </c>
      <c r="H240" s="151">
        <v>380</v>
      </c>
      <c r="I240" s="150">
        <v>380</v>
      </c>
      <c r="J240" s="150">
        <v>0</v>
      </c>
      <c r="K240" s="150">
        <f t="shared" si="23"/>
        <v>950</v>
      </c>
      <c r="L240" s="128" t="s">
        <v>77</v>
      </c>
      <c r="M240" s="152"/>
      <c r="N240" s="102"/>
      <c r="O240" s="152" t="s">
        <v>382</v>
      </c>
      <c r="P240" s="152" t="s">
        <v>95</v>
      </c>
      <c r="Q240" s="102"/>
    </row>
    <row r="241" spans="1:17" s="153" customFormat="1" ht="37.5" x14ac:dyDescent="0.2">
      <c r="A241" s="102"/>
      <c r="B241" s="148" t="s">
        <v>383</v>
      </c>
      <c r="C241" s="149">
        <v>15.25</v>
      </c>
      <c r="D241" s="128" t="s">
        <v>81</v>
      </c>
      <c r="E241" s="128" t="s">
        <v>174</v>
      </c>
      <c r="F241" s="150">
        <v>0</v>
      </c>
      <c r="G241" s="150">
        <v>120</v>
      </c>
      <c r="H241" s="151">
        <v>240</v>
      </c>
      <c r="I241" s="150">
        <v>240</v>
      </c>
      <c r="J241" s="150">
        <v>0</v>
      </c>
      <c r="K241" s="150">
        <f t="shared" si="23"/>
        <v>600</v>
      </c>
      <c r="L241" s="128" t="s">
        <v>77</v>
      </c>
      <c r="M241" s="152"/>
      <c r="N241" s="102"/>
      <c r="O241" s="152" t="s">
        <v>268</v>
      </c>
      <c r="P241" s="152" t="s">
        <v>95</v>
      </c>
      <c r="Q241" s="102"/>
    </row>
    <row r="242" spans="1:17" s="153" customFormat="1" ht="37.5" x14ac:dyDescent="0.2">
      <c r="A242" s="102"/>
      <c r="B242" s="148" t="s">
        <v>384</v>
      </c>
      <c r="C242" s="149">
        <v>14.518000000000001</v>
      </c>
      <c r="D242" s="128" t="s">
        <v>81</v>
      </c>
      <c r="E242" s="128" t="s">
        <v>174</v>
      </c>
      <c r="F242" s="150">
        <v>0</v>
      </c>
      <c r="G242" s="150">
        <v>114</v>
      </c>
      <c r="H242" s="151">
        <v>256.5</v>
      </c>
      <c r="I242" s="150">
        <v>199.5</v>
      </c>
      <c r="J242" s="150">
        <v>0</v>
      </c>
      <c r="K242" s="150">
        <f t="shared" si="23"/>
        <v>570</v>
      </c>
      <c r="L242" s="128" t="s">
        <v>77</v>
      </c>
      <c r="M242" s="152"/>
      <c r="N242" s="102"/>
      <c r="O242" s="152" t="s">
        <v>385</v>
      </c>
      <c r="P242" s="152" t="s">
        <v>132</v>
      </c>
      <c r="Q242" s="102"/>
    </row>
    <row r="243" spans="1:17" s="153" customFormat="1" ht="37.5" x14ac:dyDescent="0.2">
      <c r="A243" s="102"/>
      <c r="B243" s="148" t="s">
        <v>386</v>
      </c>
      <c r="C243" s="149">
        <v>23.228000000000002</v>
      </c>
      <c r="D243" s="128" t="s">
        <v>81</v>
      </c>
      <c r="E243" s="128" t="s">
        <v>174</v>
      </c>
      <c r="F243" s="150">
        <v>0</v>
      </c>
      <c r="G243" s="150">
        <v>160</v>
      </c>
      <c r="H243" s="151">
        <v>320</v>
      </c>
      <c r="I243" s="150">
        <v>320</v>
      </c>
      <c r="J243" s="150">
        <v>0</v>
      </c>
      <c r="K243" s="150">
        <f t="shared" si="23"/>
        <v>800</v>
      </c>
      <c r="L243" s="128" t="s">
        <v>77</v>
      </c>
      <c r="M243" s="152"/>
      <c r="N243" s="102"/>
      <c r="O243" s="152" t="s">
        <v>387</v>
      </c>
      <c r="P243" s="152" t="s">
        <v>155</v>
      </c>
      <c r="Q243" s="102"/>
    </row>
    <row r="244" spans="1:17" s="153" customFormat="1" ht="37.5" x14ac:dyDescent="0.2">
      <c r="A244" s="102"/>
      <c r="B244" s="148" t="s">
        <v>388</v>
      </c>
      <c r="C244" s="149">
        <v>12.916999999999998</v>
      </c>
      <c r="D244" s="128" t="s">
        <v>81</v>
      </c>
      <c r="E244" s="128" t="s">
        <v>174</v>
      </c>
      <c r="F244" s="150">
        <v>0</v>
      </c>
      <c r="G244" s="150">
        <v>104</v>
      </c>
      <c r="H244" s="151">
        <v>234</v>
      </c>
      <c r="I244" s="150">
        <v>182</v>
      </c>
      <c r="J244" s="150">
        <v>0</v>
      </c>
      <c r="K244" s="150">
        <f t="shared" si="23"/>
        <v>520</v>
      </c>
      <c r="L244" s="128" t="s">
        <v>77</v>
      </c>
      <c r="M244" s="152"/>
      <c r="N244" s="102"/>
      <c r="O244" s="152" t="s">
        <v>389</v>
      </c>
      <c r="P244" s="152" t="s">
        <v>95</v>
      </c>
      <c r="Q244" s="102"/>
    </row>
    <row r="245" spans="1:17" s="153" customFormat="1" ht="37.5" x14ac:dyDescent="0.2">
      <c r="A245" s="102"/>
      <c r="B245" s="148" t="s">
        <v>390</v>
      </c>
      <c r="C245" s="149">
        <v>8.9550000000000001</v>
      </c>
      <c r="D245" s="128" t="s">
        <v>81</v>
      </c>
      <c r="E245" s="128" t="s">
        <v>174</v>
      </c>
      <c r="F245" s="150">
        <v>0</v>
      </c>
      <c r="G245" s="150">
        <v>30</v>
      </c>
      <c r="H245" s="151">
        <v>60</v>
      </c>
      <c r="I245" s="150">
        <v>60</v>
      </c>
      <c r="J245" s="150">
        <v>0</v>
      </c>
      <c r="K245" s="150">
        <f t="shared" si="23"/>
        <v>150</v>
      </c>
      <c r="L245" s="128" t="s">
        <v>77</v>
      </c>
      <c r="M245" s="152"/>
      <c r="N245" s="102"/>
      <c r="O245" s="152" t="s">
        <v>118</v>
      </c>
      <c r="P245" s="152" t="s">
        <v>84</v>
      </c>
      <c r="Q245" s="102"/>
    </row>
    <row r="246" spans="1:17" s="153" customFormat="1" ht="37.5" x14ac:dyDescent="0.2">
      <c r="A246" s="102"/>
      <c r="B246" s="148" t="s">
        <v>391</v>
      </c>
      <c r="C246" s="149">
        <v>20.555</v>
      </c>
      <c r="D246" s="128" t="s">
        <v>81</v>
      </c>
      <c r="E246" s="128" t="s">
        <v>174</v>
      </c>
      <c r="F246" s="150">
        <v>0</v>
      </c>
      <c r="G246" s="150">
        <v>180</v>
      </c>
      <c r="H246" s="151">
        <v>360</v>
      </c>
      <c r="I246" s="150">
        <v>360</v>
      </c>
      <c r="J246" s="150">
        <v>0</v>
      </c>
      <c r="K246" s="150">
        <f t="shared" si="23"/>
        <v>900</v>
      </c>
      <c r="L246" s="128" t="s">
        <v>77</v>
      </c>
      <c r="M246" s="152"/>
      <c r="N246" s="102"/>
      <c r="O246" s="152" t="s">
        <v>392</v>
      </c>
      <c r="P246" s="152" t="s">
        <v>95</v>
      </c>
      <c r="Q246" s="102"/>
    </row>
    <row r="247" spans="1:17" s="153" customFormat="1" ht="37.5" x14ac:dyDescent="0.2">
      <c r="A247" s="102"/>
      <c r="B247" s="148" t="s">
        <v>393</v>
      </c>
      <c r="C247" s="149">
        <v>29.693000000000001</v>
      </c>
      <c r="D247" s="128" t="s">
        <v>81</v>
      </c>
      <c r="E247" s="128" t="s">
        <v>174</v>
      </c>
      <c r="F247" s="150">
        <v>0</v>
      </c>
      <c r="G247" s="150">
        <v>120</v>
      </c>
      <c r="H247" s="151">
        <v>240</v>
      </c>
      <c r="I247" s="150">
        <v>240</v>
      </c>
      <c r="J247" s="150">
        <v>0</v>
      </c>
      <c r="K247" s="150">
        <f t="shared" si="23"/>
        <v>600</v>
      </c>
      <c r="L247" s="128" t="s">
        <v>77</v>
      </c>
      <c r="M247" s="152"/>
      <c r="N247" s="102"/>
      <c r="O247" s="152" t="s">
        <v>240</v>
      </c>
      <c r="P247" s="152" t="s">
        <v>95</v>
      </c>
      <c r="Q247" s="102"/>
    </row>
    <row r="248" spans="1:17" s="153" customFormat="1" ht="37.5" x14ac:dyDescent="0.2">
      <c r="A248" s="102"/>
      <c r="B248" s="148" t="s">
        <v>394</v>
      </c>
      <c r="C248" s="149">
        <v>24</v>
      </c>
      <c r="D248" s="128" t="s">
        <v>81</v>
      </c>
      <c r="E248" s="128" t="s">
        <v>174</v>
      </c>
      <c r="F248" s="150">
        <v>0</v>
      </c>
      <c r="G248" s="150">
        <v>180</v>
      </c>
      <c r="H248" s="151">
        <v>360</v>
      </c>
      <c r="I248" s="150">
        <v>360</v>
      </c>
      <c r="J248" s="150">
        <v>0</v>
      </c>
      <c r="K248" s="150">
        <f t="shared" si="23"/>
        <v>900</v>
      </c>
      <c r="L248" s="128" t="s">
        <v>77</v>
      </c>
      <c r="M248" s="152"/>
      <c r="N248" s="102"/>
      <c r="O248" s="152" t="s">
        <v>240</v>
      </c>
      <c r="P248" s="152" t="s">
        <v>95</v>
      </c>
      <c r="Q248" s="102"/>
    </row>
    <row r="249" spans="1:17" s="153" customFormat="1" ht="37.5" x14ac:dyDescent="0.2">
      <c r="A249" s="102"/>
      <c r="B249" s="148" t="s">
        <v>395</v>
      </c>
      <c r="C249" s="149">
        <v>9</v>
      </c>
      <c r="D249" s="128" t="s">
        <v>81</v>
      </c>
      <c r="E249" s="128" t="s">
        <v>174</v>
      </c>
      <c r="F249" s="150">
        <v>0</v>
      </c>
      <c r="G249" s="150">
        <v>60</v>
      </c>
      <c r="H249" s="151">
        <v>240</v>
      </c>
      <c r="I249" s="150">
        <v>0</v>
      </c>
      <c r="J249" s="150">
        <v>0</v>
      </c>
      <c r="K249" s="150">
        <f t="shared" si="23"/>
        <v>300</v>
      </c>
      <c r="L249" s="128" t="s">
        <v>77</v>
      </c>
      <c r="M249" s="152"/>
      <c r="N249" s="102"/>
      <c r="O249" s="152" t="s">
        <v>134</v>
      </c>
      <c r="P249" s="152" t="s">
        <v>132</v>
      </c>
      <c r="Q249" s="102"/>
    </row>
    <row r="250" spans="1:17" s="153" customFormat="1" ht="37.5" x14ac:dyDescent="0.2">
      <c r="A250" s="102"/>
      <c r="B250" s="148" t="s">
        <v>396</v>
      </c>
      <c r="C250" s="149">
        <v>8</v>
      </c>
      <c r="D250" s="128" t="s">
        <v>81</v>
      </c>
      <c r="E250" s="128" t="s">
        <v>174</v>
      </c>
      <c r="F250" s="150">
        <v>0</v>
      </c>
      <c r="G250" s="150">
        <v>140</v>
      </c>
      <c r="H250" s="151">
        <v>280</v>
      </c>
      <c r="I250" s="150">
        <v>280</v>
      </c>
      <c r="J250" s="150">
        <v>0</v>
      </c>
      <c r="K250" s="150">
        <f t="shared" si="23"/>
        <v>700</v>
      </c>
      <c r="L250" s="128" t="s">
        <v>77</v>
      </c>
      <c r="M250" s="152"/>
      <c r="N250" s="102"/>
      <c r="O250" s="152" t="s">
        <v>134</v>
      </c>
      <c r="P250" s="152" t="s">
        <v>132</v>
      </c>
      <c r="Q250" s="102"/>
    </row>
    <row r="251" spans="1:17" s="153" customFormat="1" ht="37.5" x14ac:dyDescent="0.2">
      <c r="A251" s="102"/>
      <c r="B251" s="148" t="s">
        <v>397</v>
      </c>
      <c r="C251" s="149">
        <v>2</v>
      </c>
      <c r="D251" s="128" t="s">
        <v>398</v>
      </c>
      <c r="E251" s="128" t="s">
        <v>174</v>
      </c>
      <c r="F251" s="150">
        <v>0</v>
      </c>
      <c r="G251" s="150">
        <v>30</v>
      </c>
      <c r="H251" s="151">
        <v>60</v>
      </c>
      <c r="I251" s="150">
        <v>60</v>
      </c>
      <c r="J251" s="150">
        <v>0</v>
      </c>
      <c r="K251" s="150">
        <f t="shared" si="23"/>
        <v>150</v>
      </c>
      <c r="L251" s="128" t="s">
        <v>77</v>
      </c>
      <c r="M251" s="152"/>
      <c r="N251" s="102"/>
      <c r="O251" s="152" t="s">
        <v>134</v>
      </c>
      <c r="P251" s="152" t="s">
        <v>132</v>
      </c>
      <c r="Q251" s="102"/>
    </row>
    <row r="252" spans="1:17" s="153" customFormat="1" ht="37.5" x14ac:dyDescent="0.2">
      <c r="A252" s="102"/>
      <c r="B252" s="148" t="s">
        <v>399</v>
      </c>
      <c r="C252" s="149">
        <v>10.59</v>
      </c>
      <c r="D252" s="128" t="s">
        <v>81</v>
      </c>
      <c r="E252" s="128" t="s">
        <v>174</v>
      </c>
      <c r="F252" s="150">
        <v>0</v>
      </c>
      <c r="G252" s="150">
        <v>30</v>
      </c>
      <c r="H252" s="151">
        <v>60</v>
      </c>
      <c r="I252" s="150">
        <v>60</v>
      </c>
      <c r="J252" s="150">
        <v>0</v>
      </c>
      <c r="K252" s="150">
        <f t="shared" si="23"/>
        <v>150</v>
      </c>
      <c r="L252" s="128" t="s">
        <v>77</v>
      </c>
      <c r="M252" s="152"/>
      <c r="N252" s="102"/>
      <c r="O252" s="152" t="s">
        <v>218</v>
      </c>
      <c r="P252" s="152" t="s">
        <v>84</v>
      </c>
      <c r="Q252" s="102"/>
    </row>
    <row r="253" spans="1:17" s="153" customFormat="1" ht="37.5" x14ac:dyDescent="0.2">
      <c r="A253" s="102"/>
      <c r="B253" s="148" t="s">
        <v>400</v>
      </c>
      <c r="C253" s="149">
        <v>6</v>
      </c>
      <c r="D253" s="128" t="s">
        <v>81</v>
      </c>
      <c r="E253" s="128" t="s">
        <v>174</v>
      </c>
      <c r="F253" s="150">
        <v>0</v>
      </c>
      <c r="G253" s="150">
        <v>40</v>
      </c>
      <c r="H253" s="151">
        <v>80</v>
      </c>
      <c r="I253" s="150">
        <v>0</v>
      </c>
      <c r="J253" s="150">
        <v>0</v>
      </c>
      <c r="K253" s="150">
        <f t="shared" si="23"/>
        <v>120</v>
      </c>
      <c r="L253" s="128" t="s">
        <v>77</v>
      </c>
      <c r="M253" s="152"/>
      <c r="N253" s="102"/>
      <c r="O253" s="152" t="s">
        <v>240</v>
      </c>
      <c r="P253" s="152" t="s">
        <v>95</v>
      </c>
      <c r="Q253" s="102"/>
    </row>
    <row r="254" spans="1:17" s="153" customFormat="1" ht="37.5" x14ac:dyDescent="0.2">
      <c r="A254" s="102"/>
      <c r="B254" s="148" t="s">
        <v>401</v>
      </c>
      <c r="C254" s="149">
        <v>8.2479999999999993</v>
      </c>
      <c r="D254" s="128" t="s">
        <v>81</v>
      </c>
      <c r="E254" s="128" t="s">
        <v>174</v>
      </c>
      <c r="F254" s="150">
        <v>0</v>
      </c>
      <c r="G254" s="150">
        <v>32</v>
      </c>
      <c r="H254" s="151">
        <v>64</v>
      </c>
      <c r="I254" s="150">
        <v>64</v>
      </c>
      <c r="J254" s="150">
        <v>0</v>
      </c>
      <c r="K254" s="150">
        <f t="shared" si="23"/>
        <v>160</v>
      </c>
      <c r="L254" s="128" t="s">
        <v>77</v>
      </c>
      <c r="M254" s="152"/>
      <c r="N254" s="102"/>
      <c r="O254" s="152" t="s">
        <v>402</v>
      </c>
      <c r="P254" s="152" t="s">
        <v>155</v>
      </c>
      <c r="Q254" s="102"/>
    </row>
    <row r="255" spans="1:17" s="153" customFormat="1" ht="37.5" x14ac:dyDescent="0.2">
      <c r="A255" s="102"/>
      <c r="B255" s="148" t="s">
        <v>403</v>
      </c>
      <c r="C255" s="149">
        <v>43.5</v>
      </c>
      <c r="D255" s="128" t="s">
        <v>81</v>
      </c>
      <c r="E255" s="128" t="s">
        <v>174</v>
      </c>
      <c r="F255" s="150">
        <v>0</v>
      </c>
      <c r="G255" s="150">
        <v>190</v>
      </c>
      <c r="H255" s="151">
        <v>380</v>
      </c>
      <c r="I255" s="150">
        <v>380</v>
      </c>
      <c r="J255" s="150">
        <v>0</v>
      </c>
      <c r="K255" s="150">
        <f t="shared" si="23"/>
        <v>950</v>
      </c>
      <c r="L255" s="128" t="s">
        <v>77</v>
      </c>
      <c r="M255" s="152"/>
      <c r="N255" s="102"/>
      <c r="O255" s="152" t="s">
        <v>196</v>
      </c>
      <c r="P255" s="152" t="s">
        <v>166</v>
      </c>
      <c r="Q255" s="102"/>
    </row>
    <row r="256" spans="1:17" s="153" customFormat="1" ht="37.5" x14ac:dyDescent="0.2">
      <c r="A256" s="102"/>
      <c r="B256" s="148" t="s">
        <v>404</v>
      </c>
      <c r="C256" s="149">
        <v>29.282</v>
      </c>
      <c r="D256" s="128" t="s">
        <v>81</v>
      </c>
      <c r="E256" s="128" t="s">
        <v>174</v>
      </c>
      <c r="F256" s="150">
        <v>0</v>
      </c>
      <c r="G256" s="150">
        <v>220</v>
      </c>
      <c r="H256" s="151">
        <v>440</v>
      </c>
      <c r="I256" s="150">
        <v>440</v>
      </c>
      <c r="J256" s="150">
        <v>0</v>
      </c>
      <c r="K256" s="150">
        <f t="shared" si="23"/>
        <v>1100</v>
      </c>
      <c r="L256" s="128" t="s">
        <v>77</v>
      </c>
      <c r="M256" s="152"/>
      <c r="N256" s="102"/>
      <c r="O256" s="152" t="s">
        <v>405</v>
      </c>
      <c r="P256" s="152" t="s">
        <v>166</v>
      </c>
      <c r="Q256" s="102"/>
    </row>
    <row r="257" spans="1:17" s="153" customFormat="1" ht="37.5" x14ac:dyDescent="0.2">
      <c r="A257" s="102"/>
      <c r="B257" s="148" t="s">
        <v>406</v>
      </c>
      <c r="C257" s="149">
        <v>8.6440000000000001</v>
      </c>
      <c r="D257" s="128" t="s">
        <v>81</v>
      </c>
      <c r="E257" s="128" t="s">
        <v>251</v>
      </c>
      <c r="F257" s="150">
        <v>322.49759999999998</v>
      </c>
      <c r="G257" s="150">
        <v>0</v>
      </c>
      <c r="H257" s="151">
        <v>5.7423999999999999</v>
      </c>
      <c r="I257" s="150">
        <v>0</v>
      </c>
      <c r="J257" s="150">
        <v>0</v>
      </c>
      <c r="K257" s="150">
        <f t="shared" si="23"/>
        <v>328.23999999999995</v>
      </c>
      <c r="L257" s="128" t="s">
        <v>77</v>
      </c>
      <c r="M257" s="152"/>
      <c r="N257" s="102"/>
      <c r="O257" s="152" t="s">
        <v>194</v>
      </c>
      <c r="P257" s="152" t="s">
        <v>166</v>
      </c>
      <c r="Q257" s="102"/>
    </row>
    <row r="258" spans="1:17" s="153" customFormat="1" ht="56.25" x14ac:dyDescent="0.2">
      <c r="A258" s="102"/>
      <c r="B258" s="148" t="s">
        <v>407</v>
      </c>
      <c r="C258" s="149">
        <v>5.8</v>
      </c>
      <c r="D258" s="128" t="s">
        <v>81</v>
      </c>
      <c r="E258" s="128" t="s">
        <v>251</v>
      </c>
      <c r="F258" s="150">
        <v>258.14949999999999</v>
      </c>
      <c r="G258" s="150">
        <v>0</v>
      </c>
      <c r="H258" s="151">
        <v>28.019500000000001</v>
      </c>
      <c r="I258" s="150">
        <v>0</v>
      </c>
      <c r="J258" s="150">
        <v>0</v>
      </c>
      <c r="K258" s="150">
        <f t="shared" si="23"/>
        <v>286.16899999999998</v>
      </c>
      <c r="L258" s="128" t="s">
        <v>77</v>
      </c>
      <c r="M258" s="152"/>
      <c r="N258" s="102"/>
      <c r="O258" s="152" t="s">
        <v>134</v>
      </c>
      <c r="P258" s="152" t="s">
        <v>132</v>
      </c>
      <c r="Q258" s="102"/>
    </row>
    <row r="259" spans="1:17" s="153" customFormat="1" ht="56.25" x14ac:dyDescent="0.2">
      <c r="A259" s="102"/>
      <c r="B259" s="148" t="s">
        <v>408</v>
      </c>
      <c r="C259" s="149">
        <v>6</v>
      </c>
      <c r="D259" s="128" t="s">
        <v>81</v>
      </c>
      <c r="E259" s="128" t="s">
        <v>251</v>
      </c>
      <c r="F259" s="150">
        <v>273.24209999999999</v>
      </c>
      <c r="G259" s="150">
        <v>0</v>
      </c>
      <c r="H259" s="151">
        <v>10.1699</v>
      </c>
      <c r="I259" s="150">
        <v>0</v>
      </c>
      <c r="J259" s="150">
        <v>0</v>
      </c>
      <c r="K259" s="150">
        <f t="shared" si="23"/>
        <v>283.41199999999998</v>
      </c>
      <c r="L259" s="128" t="s">
        <v>77</v>
      </c>
      <c r="M259" s="152"/>
      <c r="N259" s="102"/>
      <c r="O259" s="152" t="s">
        <v>134</v>
      </c>
      <c r="P259" s="152" t="s">
        <v>132</v>
      </c>
      <c r="Q259" s="102"/>
    </row>
    <row r="260" spans="1:17" s="153" customFormat="1" ht="37.5" x14ac:dyDescent="0.2">
      <c r="A260" s="102"/>
      <c r="B260" s="148" t="s">
        <v>409</v>
      </c>
      <c r="C260" s="149">
        <v>53</v>
      </c>
      <c r="D260" s="128" t="s">
        <v>81</v>
      </c>
      <c r="E260" s="128" t="s">
        <v>153</v>
      </c>
      <c r="F260" s="150">
        <v>83.327299999999994</v>
      </c>
      <c r="G260" s="150">
        <v>0</v>
      </c>
      <c r="H260" s="151">
        <v>35.070700000000002</v>
      </c>
      <c r="I260" s="150">
        <v>0</v>
      </c>
      <c r="J260" s="150">
        <v>0</v>
      </c>
      <c r="K260" s="150">
        <f t="shared" si="23"/>
        <v>118.398</v>
      </c>
      <c r="L260" s="128" t="s">
        <v>77</v>
      </c>
      <c r="M260" s="152"/>
      <c r="N260" s="102"/>
      <c r="O260" s="152" t="s">
        <v>194</v>
      </c>
      <c r="P260" s="152" t="s">
        <v>166</v>
      </c>
      <c r="Q260" s="102"/>
    </row>
    <row r="261" spans="1:17" s="153" customFormat="1" ht="37.5" x14ac:dyDescent="0.2">
      <c r="A261" s="102"/>
      <c r="B261" s="148" t="s">
        <v>410</v>
      </c>
      <c r="C261" s="149">
        <v>4.5999999999999996</v>
      </c>
      <c r="D261" s="128" t="s">
        <v>81</v>
      </c>
      <c r="E261" s="128" t="s">
        <v>251</v>
      </c>
      <c r="F261" s="150">
        <v>85.938000000000002</v>
      </c>
      <c r="G261" s="150">
        <v>0</v>
      </c>
      <c r="H261" s="151">
        <v>151.142</v>
      </c>
      <c r="I261" s="150">
        <v>0</v>
      </c>
      <c r="J261" s="150">
        <v>0</v>
      </c>
      <c r="K261" s="150">
        <f t="shared" si="23"/>
        <v>237.07999999999998</v>
      </c>
      <c r="L261" s="128" t="s">
        <v>77</v>
      </c>
      <c r="M261" s="152"/>
      <c r="N261" s="102"/>
      <c r="O261" s="152" t="s">
        <v>172</v>
      </c>
      <c r="P261" s="152" t="s">
        <v>166</v>
      </c>
      <c r="Q261" s="102"/>
    </row>
    <row r="262" spans="1:17" s="171" customFormat="1" x14ac:dyDescent="0.2">
      <c r="A262" s="108"/>
      <c r="B262" s="165" t="s">
        <v>411</v>
      </c>
      <c r="C262" s="116"/>
      <c r="D262" s="117"/>
      <c r="E262" s="117"/>
      <c r="F262" s="169"/>
      <c r="G262" s="169"/>
      <c r="H262" s="170"/>
      <c r="I262" s="169"/>
      <c r="J262" s="169"/>
      <c r="K262" s="169"/>
      <c r="L262" s="101"/>
      <c r="M262" s="87"/>
      <c r="N262" s="108"/>
      <c r="O262" s="87"/>
      <c r="P262" s="87"/>
      <c r="Q262" s="108"/>
    </row>
    <row r="263" spans="1:17" s="153" customFormat="1" ht="37.5" x14ac:dyDescent="0.2">
      <c r="A263" s="102"/>
      <c r="B263" s="148" t="s">
        <v>412</v>
      </c>
      <c r="C263" s="149">
        <v>1</v>
      </c>
      <c r="D263" s="128" t="s">
        <v>72</v>
      </c>
      <c r="E263" s="128" t="s">
        <v>82</v>
      </c>
      <c r="F263" s="150">
        <v>25.497900000000001</v>
      </c>
      <c r="G263" s="150"/>
      <c r="H263" s="151">
        <v>8.4993999999999996</v>
      </c>
      <c r="I263" s="150"/>
      <c r="J263" s="150"/>
      <c r="K263" s="150">
        <f t="shared" si="23"/>
        <v>33.997300000000003</v>
      </c>
      <c r="L263" s="128" t="s">
        <v>77</v>
      </c>
      <c r="M263" s="152"/>
      <c r="N263" s="102"/>
      <c r="O263" s="152" t="s">
        <v>330</v>
      </c>
      <c r="P263" s="152" t="s">
        <v>166</v>
      </c>
      <c r="Q263" s="102"/>
    </row>
    <row r="264" spans="1:17" s="153" customFormat="1" ht="37.5" x14ac:dyDescent="0.2">
      <c r="A264" s="102"/>
      <c r="B264" s="148" t="s">
        <v>413</v>
      </c>
      <c r="C264" s="149">
        <v>1</v>
      </c>
      <c r="D264" s="128" t="s">
        <v>72</v>
      </c>
      <c r="E264" s="128" t="s">
        <v>86</v>
      </c>
      <c r="F264" s="150">
        <v>31.498100000000001</v>
      </c>
      <c r="G264" s="150"/>
      <c r="H264" s="151">
        <v>10.4994</v>
      </c>
      <c r="I264" s="150"/>
      <c r="J264" s="150"/>
      <c r="K264" s="150">
        <f t="shared" si="23"/>
        <v>41.997500000000002</v>
      </c>
      <c r="L264" s="128" t="s">
        <v>77</v>
      </c>
      <c r="M264" s="152"/>
      <c r="N264" s="102"/>
      <c r="O264" s="152" t="s">
        <v>172</v>
      </c>
      <c r="P264" s="152" t="s">
        <v>166</v>
      </c>
      <c r="Q264" s="102"/>
    </row>
    <row r="265" spans="1:17" s="153" customFormat="1" ht="37.5" x14ac:dyDescent="0.2">
      <c r="A265" s="102"/>
      <c r="B265" s="148" t="s">
        <v>414</v>
      </c>
      <c r="C265" s="149">
        <v>1</v>
      </c>
      <c r="D265" s="128" t="s">
        <v>72</v>
      </c>
      <c r="E265" s="128" t="s">
        <v>160</v>
      </c>
      <c r="F265" s="150">
        <v>4.3499999999999996</v>
      </c>
      <c r="G265" s="150">
        <v>23.2</v>
      </c>
      <c r="H265" s="151">
        <v>1.45</v>
      </c>
      <c r="I265" s="150">
        <v>0</v>
      </c>
      <c r="J265" s="150"/>
      <c r="K265" s="150">
        <f t="shared" si="23"/>
        <v>28.999999999999996</v>
      </c>
      <c r="L265" s="128" t="s">
        <v>77</v>
      </c>
      <c r="M265" s="152"/>
      <c r="N265" s="102"/>
      <c r="O265" s="152" t="s">
        <v>136</v>
      </c>
      <c r="P265" s="152" t="s">
        <v>132</v>
      </c>
      <c r="Q265" s="102"/>
    </row>
    <row r="266" spans="1:17" s="153" customFormat="1" ht="56.25" x14ac:dyDescent="0.2">
      <c r="A266" s="102"/>
      <c r="B266" s="148" t="s">
        <v>415</v>
      </c>
      <c r="C266" s="149">
        <v>1</v>
      </c>
      <c r="D266" s="128" t="s">
        <v>72</v>
      </c>
      <c r="E266" s="128" t="s">
        <v>160</v>
      </c>
      <c r="F266" s="150">
        <v>5.4</v>
      </c>
      <c r="G266" s="150">
        <v>28.8</v>
      </c>
      <c r="H266" s="151">
        <v>1.8</v>
      </c>
      <c r="I266" s="150">
        <v>0</v>
      </c>
      <c r="J266" s="150"/>
      <c r="K266" s="150">
        <f t="shared" si="23"/>
        <v>36</v>
      </c>
      <c r="L266" s="128" t="s">
        <v>77</v>
      </c>
      <c r="M266" s="152"/>
      <c r="N266" s="102"/>
      <c r="O266" s="152" t="s">
        <v>208</v>
      </c>
      <c r="P266" s="152" t="s">
        <v>95</v>
      </c>
      <c r="Q266" s="102"/>
    </row>
    <row r="267" spans="1:17" s="153" customFormat="1" ht="37.5" x14ac:dyDescent="0.2">
      <c r="A267" s="102"/>
      <c r="B267" s="148" t="s">
        <v>416</v>
      </c>
      <c r="C267" s="149">
        <v>1</v>
      </c>
      <c r="D267" s="128" t="s">
        <v>72</v>
      </c>
      <c r="E267" s="128" t="s">
        <v>160</v>
      </c>
      <c r="F267" s="150">
        <v>4.6500000000000004</v>
      </c>
      <c r="G267" s="150">
        <v>24.8</v>
      </c>
      <c r="H267" s="151">
        <v>1.55</v>
      </c>
      <c r="I267" s="150">
        <v>0</v>
      </c>
      <c r="J267" s="150"/>
      <c r="K267" s="150">
        <f t="shared" si="23"/>
        <v>31.000000000000004</v>
      </c>
      <c r="L267" s="128" t="s">
        <v>77</v>
      </c>
      <c r="M267" s="152"/>
      <c r="N267" s="102"/>
      <c r="O267" s="152" t="s">
        <v>131</v>
      </c>
      <c r="P267" s="152" t="s">
        <v>132</v>
      </c>
      <c r="Q267" s="102"/>
    </row>
    <row r="268" spans="1:17" s="153" customFormat="1" ht="37.5" x14ac:dyDescent="0.2">
      <c r="A268" s="102"/>
      <c r="B268" s="148" t="s">
        <v>417</v>
      </c>
      <c r="C268" s="149">
        <v>1</v>
      </c>
      <c r="D268" s="128" t="s">
        <v>72</v>
      </c>
      <c r="E268" s="128" t="s">
        <v>160</v>
      </c>
      <c r="F268" s="150">
        <v>3.75</v>
      </c>
      <c r="G268" s="150">
        <v>20</v>
      </c>
      <c r="H268" s="151">
        <v>1.25</v>
      </c>
      <c r="I268" s="150">
        <v>0</v>
      </c>
      <c r="J268" s="150"/>
      <c r="K268" s="150">
        <f t="shared" si="23"/>
        <v>25</v>
      </c>
      <c r="L268" s="128" t="s">
        <v>77</v>
      </c>
      <c r="M268" s="152"/>
      <c r="N268" s="102"/>
      <c r="O268" s="152" t="s">
        <v>278</v>
      </c>
      <c r="P268" s="152" t="s">
        <v>166</v>
      </c>
      <c r="Q268" s="102"/>
    </row>
    <row r="269" spans="1:17" s="153" customFormat="1" ht="37.5" x14ac:dyDescent="0.2">
      <c r="A269" s="102"/>
      <c r="B269" s="148" t="s">
        <v>418</v>
      </c>
      <c r="C269" s="149">
        <v>1</v>
      </c>
      <c r="D269" s="128" t="s">
        <v>72</v>
      </c>
      <c r="E269" s="128" t="s">
        <v>160</v>
      </c>
      <c r="F269" s="150">
        <v>2.7</v>
      </c>
      <c r="G269" s="150">
        <v>14.4</v>
      </c>
      <c r="H269" s="151">
        <v>0.9</v>
      </c>
      <c r="I269" s="150">
        <v>0</v>
      </c>
      <c r="J269" s="150"/>
      <c r="K269" s="150">
        <f t="shared" si="23"/>
        <v>18</v>
      </c>
      <c r="L269" s="128" t="s">
        <v>77</v>
      </c>
      <c r="M269" s="152"/>
      <c r="N269" s="102"/>
      <c r="O269" s="152" t="s">
        <v>196</v>
      </c>
      <c r="P269" s="152" t="s">
        <v>166</v>
      </c>
      <c r="Q269" s="102"/>
    </row>
    <row r="270" spans="1:17" s="153" customFormat="1" ht="56.25" x14ac:dyDescent="0.2">
      <c r="A270" s="102"/>
      <c r="B270" s="148" t="s">
        <v>419</v>
      </c>
      <c r="C270" s="149">
        <v>1</v>
      </c>
      <c r="D270" s="128" t="s">
        <v>72</v>
      </c>
      <c r="E270" s="128" t="s">
        <v>160</v>
      </c>
      <c r="F270" s="150">
        <v>3.75</v>
      </c>
      <c r="G270" s="150">
        <v>20</v>
      </c>
      <c r="H270" s="151">
        <v>1.25</v>
      </c>
      <c r="I270" s="150">
        <v>0</v>
      </c>
      <c r="J270" s="150"/>
      <c r="K270" s="150">
        <f t="shared" si="23"/>
        <v>25</v>
      </c>
      <c r="L270" s="128" t="s">
        <v>77</v>
      </c>
      <c r="M270" s="152"/>
      <c r="N270" s="102"/>
      <c r="O270" s="152" t="s">
        <v>420</v>
      </c>
      <c r="P270" s="152" t="s">
        <v>132</v>
      </c>
      <c r="Q270" s="102"/>
    </row>
    <row r="271" spans="1:17" s="153" customFormat="1" ht="37.5" x14ac:dyDescent="0.2">
      <c r="A271" s="102"/>
      <c r="B271" s="148" t="s">
        <v>421</v>
      </c>
      <c r="C271" s="149">
        <v>1</v>
      </c>
      <c r="D271" s="128" t="s">
        <v>72</v>
      </c>
      <c r="E271" s="128" t="s">
        <v>160</v>
      </c>
      <c r="F271" s="150">
        <v>8.25</v>
      </c>
      <c r="G271" s="150">
        <v>44</v>
      </c>
      <c r="H271" s="151">
        <v>2.75</v>
      </c>
      <c r="I271" s="150">
        <v>0</v>
      </c>
      <c r="J271" s="150"/>
      <c r="K271" s="150">
        <f t="shared" si="23"/>
        <v>55</v>
      </c>
      <c r="L271" s="128" t="s">
        <v>77</v>
      </c>
      <c r="M271" s="152"/>
      <c r="N271" s="102"/>
      <c r="O271" s="152" t="s">
        <v>422</v>
      </c>
      <c r="P271" s="152" t="s">
        <v>84</v>
      </c>
      <c r="Q271" s="102"/>
    </row>
    <row r="272" spans="1:17" s="153" customFormat="1" ht="37.5" x14ac:dyDescent="0.2">
      <c r="A272" s="102"/>
      <c r="B272" s="148" t="s">
        <v>423</v>
      </c>
      <c r="C272" s="149">
        <v>1</v>
      </c>
      <c r="D272" s="128" t="s">
        <v>72</v>
      </c>
      <c r="E272" s="128" t="s">
        <v>160</v>
      </c>
      <c r="F272" s="150">
        <v>1.35</v>
      </c>
      <c r="G272" s="150">
        <v>7.2</v>
      </c>
      <c r="H272" s="151">
        <v>0.45</v>
      </c>
      <c r="I272" s="150">
        <v>0</v>
      </c>
      <c r="J272" s="150"/>
      <c r="K272" s="150">
        <f t="shared" si="23"/>
        <v>9</v>
      </c>
      <c r="L272" s="128" t="s">
        <v>77</v>
      </c>
      <c r="M272" s="152"/>
      <c r="N272" s="102"/>
      <c r="O272" s="152" t="s">
        <v>224</v>
      </c>
      <c r="P272" s="152" t="s">
        <v>155</v>
      </c>
      <c r="Q272" s="102"/>
    </row>
    <row r="273" spans="1:17" s="153" customFormat="1" ht="56.25" x14ac:dyDescent="0.2">
      <c r="A273" s="102"/>
      <c r="B273" s="148" t="s">
        <v>424</v>
      </c>
      <c r="C273" s="149">
        <v>1</v>
      </c>
      <c r="D273" s="128" t="s">
        <v>72</v>
      </c>
      <c r="E273" s="128" t="s">
        <v>160</v>
      </c>
      <c r="F273" s="150">
        <v>1.35</v>
      </c>
      <c r="G273" s="150">
        <v>7.2</v>
      </c>
      <c r="H273" s="151">
        <v>0.45</v>
      </c>
      <c r="I273" s="150">
        <v>0</v>
      </c>
      <c r="J273" s="150"/>
      <c r="K273" s="150">
        <f t="shared" si="23"/>
        <v>9</v>
      </c>
      <c r="L273" s="128" t="s">
        <v>77</v>
      </c>
      <c r="M273" s="152"/>
      <c r="N273" s="102"/>
      <c r="O273" s="152" t="s">
        <v>181</v>
      </c>
      <c r="P273" s="152" t="s">
        <v>155</v>
      </c>
      <c r="Q273" s="102"/>
    </row>
    <row r="274" spans="1:17" s="153" customFormat="1" ht="56.25" x14ac:dyDescent="0.2">
      <c r="A274" s="102"/>
      <c r="B274" s="148" t="s">
        <v>425</v>
      </c>
      <c r="C274" s="149">
        <v>1</v>
      </c>
      <c r="D274" s="128" t="s">
        <v>72</v>
      </c>
      <c r="E274" s="128" t="s">
        <v>160</v>
      </c>
      <c r="F274" s="150">
        <v>1.35</v>
      </c>
      <c r="G274" s="150">
        <v>7.2</v>
      </c>
      <c r="H274" s="151">
        <v>0.45</v>
      </c>
      <c r="I274" s="150">
        <v>0</v>
      </c>
      <c r="J274" s="150"/>
      <c r="K274" s="150">
        <f t="shared" si="23"/>
        <v>9</v>
      </c>
      <c r="L274" s="128" t="s">
        <v>77</v>
      </c>
      <c r="M274" s="152"/>
      <c r="N274" s="102"/>
      <c r="O274" s="152" t="s">
        <v>375</v>
      </c>
      <c r="P274" s="152" t="s">
        <v>95</v>
      </c>
      <c r="Q274" s="102"/>
    </row>
    <row r="275" spans="1:17" s="153" customFormat="1" ht="37.5" x14ac:dyDescent="0.2">
      <c r="A275" s="102"/>
      <c r="B275" s="148" t="s">
        <v>426</v>
      </c>
      <c r="C275" s="149">
        <v>1</v>
      </c>
      <c r="D275" s="128" t="s">
        <v>72</v>
      </c>
      <c r="E275" s="128" t="s">
        <v>160</v>
      </c>
      <c r="F275" s="150">
        <v>1.35</v>
      </c>
      <c r="G275" s="150">
        <v>7.2</v>
      </c>
      <c r="H275" s="151">
        <v>0.45</v>
      </c>
      <c r="I275" s="150">
        <v>0</v>
      </c>
      <c r="J275" s="150"/>
      <c r="K275" s="150">
        <f t="shared" si="23"/>
        <v>9</v>
      </c>
      <c r="L275" s="128" t="s">
        <v>77</v>
      </c>
      <c r="M275" s="152"/>
      <c r="N275" s="102"/>
      <c r="O275" s="152" t="s">
        <v>94</v>
      </c>
      <c r="P275" s="152" t="s">
        <v>95</v>
      </c>
      <c r="Q275" s="102"/>
    </row>
    <row r="276" spans="1:17" s="153" customFormat="1" ht="56.25" x14ac:dyDescent="0.2">
      <c r="A276" s="102"/>
      <c r="B276" s="148" t="s">
        <v>427</v>
      </c>
      <c r="C276" s="149">
        <v>1</v>
      </c>
      <c r="D276" s="128" t="s">
        <v>72</v>
      </c>
      <c r="E276" s="128" t="s">
        <v>160</v>
      </c>
      <c r="F276" s="150">
        <v>1.95</v>
      </c>
      <c r="G276" s="150">
        <v>10.4</v>
      </c>
      <c r="H276" s="151">
        <v>0.65</v>
      </c>
      <c r="I276" s="150">
        <v>0</v>
      </c>
      <c r="J276" s="150"/>
      <c r="K276" s="150">
        <f t="shared" si="23"/>
        <v>13</v>
      </c>
      <c r="L276" s="128" t="s">
        <v>77</v>
      </c>
      <c r="M276" s="152"/>
      <c r="N276" s="102"/>
      <c r="O276" s="152" t="s">
        <v>240</v>
      </c>
      <c r="P276" s="152" t="s">
        <v>95</v>
      </c>
      <c r="Q276" s="102"/>
    </row>
    <row r="277" spans="1:17" s="153" customFormat="1" ht="37.5" x14ac:dyDescent="0.2">
      <c r="A277" s="102"/>
      <c r="B277" s="148" t="s">
        <v>428</v>
      </c>
      <c r="C277" s="149">
        <v>1</v>
      </c>
      <c r="D277" s="128" t="s">
        <v>72</v>
      </c>
      <c r="E277" s="128" t="s">
        <v>429</v>
      </c>
      <c r="F277" s="150">
        <v>0</v>
      </c>
      <c r="G277" s="150">
        <v>1.8</v>
      </c>
      <c r="H277" s="151">
        <v>7.2</v>
      </c>
      <c r="I277" s="150">
        <v>0</v>
      </c>
      <c r="J277" s="150"/>
      <c r="K277" s="150">
        <f t="shared" si="23"/>
        <v>9</v>
      </c>
      <c r="L277" s="128" t="s">
        <v>77</v>
      </c>
      <c r="M277" s="152"/>
      <c r="N277" s="102"/>
      <c r="O277" s="152" t="s">
        <v>98</v>
      </c>
      <c r="P277" s="152" t="s">
        <v>84</v>
      </c>
      <c r="Q277" s="102"/>
    </row>
    <row r="278" spans="1:17" s="153" customFormat="1" ht="56.25" x14ac:dyDescent="0.2">
      <c r="A278" s="102"/>
      <c r="B278" s="148" t="s">
        <v>430</v>
      </c>
      <c r="C278" s="149">
        <v>1</v>
      </c>
      <c r="D278" s="128" t="s">
        <v>72</v>
      </c>
      <c r="E278" s="128" t="s">
        <v>429</v>
      </c>
      <c r="F278" s="150">
        <v>0</v>
      </c>
      <c r="G278" s="150">
        <v>1.8</v>
      </c>
      <c r="H278" s="151">
        <v>7.2</v>
      </c>
      <c r="I278" s="150">
        <v>0</v>
      </c>
      <c r="J278" s="150"/>
      <c r="K278" s="150">
        <f t="shared" si="23"/>
        <v>9</v>
      </c>
      <c r="L278" s="128" t="s">
        <v>77</v>
      </c>
      <c r="M278" s="152"/>
      <c r="N278" s="102"/>
      <c r="O278" s="152" t="s">
        <v>118</v>
      </c>
      <c r="P278" s="152" t="s">
        <v>84</v>
      </c>
      <c r="Q278" s="102"/>
    </row>
    <row r="279" spans="1:17" s="153" customFormat="1" ht="37.5" x14ac:dyDescent="0.2">
      <c r="A279" s="102"/>
      <c r="B279" s="148" t="s">
        <v>431</v>
      </c>
      <c r="C279" s="149">
        <v>1</v>
      </c>
      <c r="D279" s="128" t="s">
        <v>72</v>
      </c>
      <c r="E279" s="128" t="s">
        <v>429</v>
      </c>
      <c r="F279" s="150">
        <v>0</v>
      </c>
      <c r="G279" s="150">
        <v>1.8</v>
      </c>
      <c r="H279" s="151">
        <v>7.2</v>
      </c>
      <c r="I279" s="150">
        <v>0</v>
      </c>
      <c r="J279" s="150"/>
      <c r="K279" s="150">
        <f t="shared" si="23"/>
        <v>9</v>
      </c>
      <c r="L279" s="128" t="s">
        <v>77</v>
      </c>
      <c r="M279" s="152"/>
      <c r="N279" s="102"/>
      <c r="O279" s="152" t="s">
        <v>208</v>
      </c>
      <c r="P279" s="152" t="s">
        <v>95</v>
      </c>
      <c r="Q279" s="102"/>
    </row>
    <row r="280" spans="1:17" s="153" customFormat="1" ht="37.5" x14ac:dyDescent="0.2">
      <c r="A280" s="102"/>
      <c r="B280" s="148" t="s">
        <v>432</v>
      </c>
      <c r="C280" s="149">
        <v>1</v>
      </c>
      <c r="D280" s="128" t="s">
        <v>72</v>
      </c>
      <c r="E280" s="128" t="s">
        <v>429</v>
      </c>
      <c r="F280" s="150">
        <v>0</v>
      </c>
      <c r="G280" s="150">
        <v>5.2</v>
      </c>
      <c r="H280" s="151">
        <v>20.8</v>
      </c>
      <c r="I280" s="150">
        <v>0</v>
      </c>
      <c r="J280" s="150"/>
      <c r="K280" s="150">
        <f t="shared" si="23"/>
        <v>26</v>
      </c>
      <c r="L280" s="128" t="s">
        <v>77</v>
      </c>
      <c r="M280" s="152"/>
      <c r="N280" s="102"/>
      <c r="O280" s="152" t="s">
        <v>312</v>
      </c>
      <c r="P280" s="152" t="s">
        <v>166</v>
      </c>
      <c r="Q280" s="102"/>
    </row>
    <row r="281" spans="1:17" s="153" customFormat="1" ht="37.5" x14ac:dyDescent="0.2">
      <c r="A281" s="102"/>
      <c r="B281" s="148" t="s">
        <v>433</v>
      </c>
      <c r="C281" s="149">
        <v>1</v>
      </c>
      <c r="D281" s="128" t="s">
        <v>72</v>
      </c>
      <c r="E281" s="128" t="s">
        <v>429</v>
      </c>
      <c r="F281" s="150">
        <v>0</v>
      </c>
      <c r="G281" s="150">
        <v>3</v>
      </c>
      <c r="H281" s="151">
        <v>12</v>
      </c>
      <c r="I281" s="150">
        <v>0</v>
      </c>
      <c r="J281" s="150"/>
      <c r="K281" s="150">
        <f t="shared" si="23"/>
        <v>15</v>
      </c>
      <c r="L281" s="128" t="s">
        <v>77</v>
      </c>
      <c r="M281" s="152"/>
      <c r="N281" s="102"/>
      <c r="O281" s="152" t="s">
        <v>194</v>
      </c>
      <c r="P281" s="152" t="s">
        <v>166</v>
      </c>
      <c r="Q281" s="102"/>
    </row>
    <row r="282" spans="1:17" s="153" customFormat="1" ht="56.25" x14ac:dyDescent="0.2">
      <c r="A282" s="102"/>
      <c r="B282" s="148" t="s">
        <v>434</v>
      </c>
      <c r="C282" s="149">
        <v>1</v>
      </c>
      <c r="D282" s="128" t="s">
        <v>72</v>
      </c>
      <c r="E282" s="128" t="s">
        <v>429</v>
      </c>
      <c r="F282" s="150">
        <v>0</v>
      </c>
      <c r="G282" s="150">
        <v>5</v>
      </c>
      <c r="H282" s="151">
        <v>20</v>
      </c>
      <c r="I282" s="150">
        <v>0</v>
      </c>
      <c r="J282" s="150"/>
      <c r="K282" s="150">
        <f t="shared" si="23"/>
        <v>25</v>
      </c>
      <c r="L282" s="128" t="s">
        <v>77</v>
      </c>
      <c r="M282" s="152"/>
      <c r="N282" s="102"/>
      <c r="O282" s="152" t="s">
        <v>206</v>
      </c>
      <c r="P282" s="152" t="s">
        <v>95</v>
      </c>
      <c r="Q282" s="102"/>
    </row>
    <row r="283" spans="1:17" s="153" customFormat="1" ht="56.25" x14ac:dyDescent="0.2">
      <c r="A283" s="102"/>
      <c r="B283" s="148" t="s">
        <v>435</v>
      </c>
      <c r="C283" s="149">
        <v>1</v>
      </c>
      <c r="D283" s="128" t="s">
        <v>72</v>
      </c>
      <c r="E283" s="128" t="s">
        <v>429</v>
      </c>
      <c r="F283" s="150">
        <v>0</v>
      </c>
      <c r="G283" s="150">
        <v>7.6</v>
      </c>
      <c r="H283" s="151">
        <v>30.4</v>
      </c>
      <c r="I283" s="150">
        <v>0</v>
      </c>
      <c r="J283" s="150"/>
      <c r="K283" s="150">
        <f t="shared" si="23"/>
        <v>38</v>
      </c>
      <c r="L283" s="128" t="s">
        <v>77</v>
      </c>
      <c r="M283" s="152"/>
      <c r="N283" s="102"/>
      <c r="O283" s="152" t="s">
        <v>208</v>
      </c>
      <c r="P283" s="152" t="s">
        <v>95</v>
      </c>
      <c r="Q283" s="102"/>
    </row>
    <row r="284" spans="1:17" s="153" customFormat="1" ht="37.5" x14ac:dyDescent="0.2">
      <c r="A284" s="102"/>
      <c r="B284" s="148" t="s">
        <v>436</v>
      </c>
      <c r="C284" s="149">
        <v>1</v>
      </c>
      <c r="D284" s="128" t="s">
        <v>72</v>
      </c>
      <c r="E284" s="128" t="s">
        <v>429</v>
      </c>
      <c r="F284" s="150">
        <v>0</v>
      </c>
      <c r="G284" s="150">
        <v>14</v>
      </c>
      <c r="H284" s="151">
        <v>56</v>
      </c>
      <c r="I284" s="150">
        <v>0</v>
      </c>
      <c r="J284" s="150"/>
      <c r="K284" s="150">
        <f t="shared" si="23"/>
        <v>70</v>
      </c>
      <c r="L284" s="128" t="s">
        <v>77</v>
      </c>
      <c r="M284" s="152"/>
      <c r="N284" s="102"/>
      <c r="O284" s="152" t="s">
        <v>222</v>
      </c>
      <c r="P284" s="152" t="s">
        <v>155</v>
      </c>
      <c r="Q284" s="102"/>
    </row>
    <row r="285" spans="1:17" s="153" customFormat="1" ht="37.5" x14ac:dyDescent="0.2">
      <c r="A285" s="102"/>
      <c r="B285" s="148" t="s">
        <v>437</v>
      </c>
      <c r="C285" s="149">
        <v>1</v>
      </c>
      <c r="D285" s="128" t="s">
        <v>72</v>
      </c>
      <c r="E285" s="128" t="s">
        <v>429</v>
      </c>
      <c r="F285" s="150">
        <v>0</v>
      </c>
      <c r="G285" s="150">
        <v>8</v>
      </c>
      <c r="H285" s="151">
        <v>32</v>
      </c>
      <c r="I285" s="150">
        <v>0</v>
      </c>
      <c r="J285" s="150"/>
      <c r="K285" s="150">
        <f t="shared" si="23"/>
        <v>40</v>
      </c>
      <c r="L285" s="128" t="s">
        <v>77</v>
      </c>
      <c r="M285" s="152"/>
      <c r="N285" s="102"/>
      <c r="O285" s="152" t="s">
        <v>118</v>
      </c>
      <c r="P285" s="152" t="s">
        <v>84</v>
      </c>
      <c r="Q285" s="102"/>
    </row>
    <row r="286" spans="1:17" s="153" customFormat="1" ht="37.5" x14ac:dyDescent="0.2">
      <c r="A286" s="102"/>
      <c r="B286" s="148" t="s">
        <v>438</v>
      </c>
      <c r="C286" s="149">
        <v>1</v>
      </c>
      <c r="D286" s="128" t="s">
        <v>72</v>
      </c>
      <c r="E286" s="128" t="s">
        <v>429</v>
      </c>
      <c r="F286" s="150">
        <v>0</v>
      </c>
      <c r="G286" s="150">
        <v>2.4</v>
      </c>
      <c r="H286" s="151">
        <v>9.6</v>
      </c>
      <c r="I286" s="150">
        <v>0</v>
      </c>
      <c r="J286" s="150"/>
      <c r="K286" s="150">
        <f t="shared" ref="K286:K302" si="26">SUM(F286:J286)</f>
        <v>12</v>
      </c>
      <c r="L286" s="128" t="s">
        <v>77</v>
      </c>
      <c r="M286" s="152"/>
      <c r="N286" s="102"/>
      <c r="O286" s="152" t="s">
        <v>439</v>
      </c>
      <c r="P286" s="152" t="s">
        <v>132</v>
      </c>
      <c r="Q286" s="102"/>
    </row>
    <row r="287" spans="1:17" s="153" customFormat="1" ht="37.5" x14ac:dyDescent="0.2">
      <c r="A287" s="102"/>
      <c r="B287" s="148" t="s">
        <v>440</v>
      </c>
      <c r="C287" s="149">
        <v>1</v>
      </c>
      <c r="D287" s="128" t="s">
        <v>72</v>
      </c>
      <c r="E287" s="128" t="s">
        <v>429</v>
      </c>
      <c r="F287" s="150">
        <v>0</v>
      </c>
      <c r="G287" s="150">
        <v>4</v>
      </c>
      <c r="H287" s="151">
        <v>16</v>
      </c>
      <c r="I287" s="150">
        <v>0</v>
      </c>
      <c r="J287" s="150"/>
      <c r="K287" s="150">
        <f t="shared" si="26"/>
        <v>20</v>
      </c>
      <c r="L287" s="128" t="s">
        <v>77</v>
      </c>
      <c r="M287" s="152"/>
      <c r="N287" s="102"/>
      <c r="O287" s="152" t="s">
        <v>375</v>
      </c>
      <c r="P287" s="152" t="s">
        <v>95</v>
      </c>
      <c r="Q287" s="102"/>
    </row>
    <row r="288" spans="1:17" s="153" customFormat="1" ht="37.5" x14ac:dyDescent="0.2">
      <c r="A288" s="102"/>
      <c r="B288" s="148" t="s">
        <v>441</v>
      </c>
      <c r="C288" s="149">
        <v>1</v>
      </c>
      <c r="D288" s="128" t="s">
        <v>72</v>
      </c>
      <c r="E288" s="128" t="s">
        <v>429</v>
      </c>
      <c r="F288" s="150">
        <v>0</v>
      </c>
      <c r="G288" s="150">
        <v>7.2</v>
      </c>
      <c r="H288" s="151">
        <v>28.8</v>
      </c>
      <c r="I288" s="150">
        <v>0</v>
      </c>
      <c r="J288" s="150"/>
      <c r="K288" s="150">
        <f t="shared" si="26"/>
        <v>36</v>
      </c>
      <c r="L288" s="128" t="s">
        <v>77</v>
      </c>
      <c r="M288" s="152"/>
      <c r="N288" s="102"/>
      <c r="O288" s="152" t="s">
        <v>194</v>
      </c>
      <c r="P288" s="152" t="s">
        <v>166</v>
      </c>
      <c r="Q288" s="102"/>
    </row>
    <row r="289" spans="1:17" s="153" customFormat="1" ht="37.5" x14ac:dyDescent="0.2">
      <c r="A289" s="102"/>
      <c r="B289" s="148" t="s">
        <v>442</v>
      </c>
      <c r="C289" s="149">
        <v>1</v>
      </c>
      <c r="D289" s="128" t="s">
        <v>72</v>
      </c>
      <c r="E289" s="128" t="s">
        <v>429</v>
      </c>
      <c r="F289" s="150">
        <v>0</v>
      </c>
      <c r="G289" s="150">
        <v>8</v>
      </c>
      <c r="H289" s="151">
        <v>32</v>
      </c>
      <c r="I289" s="150">
        <v>0</v>
      </c>
      <c r="J289" s="150"/>
      <c r="K289" s="150">
        <f t="shared" si="26"/>
        <v>40</v>
      </c>
      <c r="L289" s="128" t="s">
        <v>77</v>
      </c>
      <c r="M289" s="152"/>
      <c r="N289" s="102"/>
      <c r="O289" s="152" t="s">
        <v>224</v>
      </c>
      <c r="P289" s="152" t="s">
        <v>155</v>
      </c>
      <c r="Q289" s="102"/>
    </row>
    <row r="290" spans="1:17" s="153" customFormat="1" ht="56.25" x14ac:dyDescent="0.2">
      <c r="A290" s="102"/>
      <c r="B290" s="148" t="s">
        <v>443</v>
      </c>
      <c r="C290" s="149">
        <v>1</v>
      </c>
      <c r="D290" s="128" t="s">
        <v>72</v>
      </c>
      <c r="E290" s="128" t="s">
        <v>429</v>
      </c>
      <c r="F290" s="150">
        <v>0</v>
      </c>
      <c r="G290" s="150">
        <v>11</v>
      </c>
      <c r="H290" s="151">
        <v>44</v>
      </c>
      <c r="I290" s="150">
        <v>0</v>
      </c>
      <c r="J290" s="150"/>
      <c r="K290" s="150">
        <f t="shared" si="26"/>
        <v>55</v>
      </c>
      <c r="L290" s="128" t="s">
        <v>77</v>
      </c>
      <c r="M290" s="152"/>
      <c r="N290" s="102"/>
      <c r="O290" s="152" t="s">
        <v>122</v>
      </c>
      <c r="P290" s="152" t="s">
        <v>84</v>
      </c>
      <c r="Q290" s="102"/>
    </row>
    <row r="291" spans="1:17" s="153" customFormat="1" ht="56.25" x14ac:dyDescent="0.2">
      <c r="A291" s="102"/>
      <c r="B291" s="148" t="s">
        <v>444</v>
      </c>
      <c r="C291" s="149">
        <v>1</v>
      </c>
      <c r="D291" s="128" t="s">
        <v>72</v>
      </c>
      <c r="E291" s="128" t="s">
        <v>429</v>
      </c>
      <c r="F291" s="150">
        <v>0</v>
      </c>
      <c r="G291" s="150">
        <v>5</v>
      </c>
      <c r="H291" s="151">
        <v>20</v>
      </c>
      <c r="I291" s="150">
        <v>0</v>
      </c>
      <c r="J291" s="150"/>
      <c r="K291" s="150">
        <f t="shared" si="26"/>
        <v>25</v>
      </c>
      <c r="L291" s="128" t="s">
        <v>77</v>
      </c>
      <c r="M291" s="152"/>
      <c r="N291" s="102"/>
      <c r="O291" s="152" t="s">
        <v>264</v>
      </c>
      <c r="P291" s="152" t="s">
        <v>155</v>
      </c>
      <c r="Q291" s="102"/>
    </row>
    <row r="292" spans="1:17" s="153" customFormat="1" ht="37.5" x14ac:dyDescent="0.2">
      <c r="A292" s="102"/>
      <c r="B292" s="148" t="s">
        <v>445</v>
      </c>
      <c r="C292" s="149">
        <v>1</v>
      </c>
      <c r="D292" s="128" t="s">
        <v>72</v>
      </c>
      <c r="E292" s="128" t="s">
        <v>429</v>
      </c>
      <c r="F292" s="150">
        <v>0</v>
      </c>
      <c r="G292" s="150">
        <v>3.6</v>
      </c>
      <c r="H292" s="151">
        <v>14.4</v>
      </c>
      <c r="I292" s="150">
        <v>0</v>
      </c>
      <c r="J292" s="150"/>
      <c r="K292" s="150">
        <f t="shared" si="26"/>
        <v>18</v>
      </c>
      <c r="L292" s="128" t="s">
        <v>77</v>
      </c>
      <c r="M292" s="152"/>
      <c r="N292" s="102"/>
      <c r="O292" s="152" t="s">
        <v>104</v>
      </c>
      <c r="P292" s="152" t="s">
        <v>84</v>
      </c>
      <c r="Q292" s="102"/>
    </row>
    <row r="293" spans="1:17" s="153" customFormat="1" ht="37.5" x14ac:dyDescent="0.2">
      <c r="A293" s="102"/>
      <c r="B293" s="148" t="s">
        <v>446</v>
      </c>
      <c r="C293" s="149">
        <v>1</v>
      </c>
      <c r="D293" s="128" t="s">
        <v>72</v>
      </c>
      <c r="E293" s="128" t="s">
        <v>429</v>
      </c>
      <c r="F293" s="150">
        <v>0</v>
      </c>
      <c r="G293" s="150">
        <v>3.6</v>
      </c>
      <c r="H293" s="151">
        <v>14.4</v>
      </c>
      <c r="I293" s="150">
        <v>0</v>
      </c>
      <c r="J293" s="150"/>
      <c r="K293" s="150">
        <f t="shared" si="26"/>
        <v>18</v>
      </c>
      <c r="L293" s="128" t="s">
        <v>77</v>
      </c>
      <c r="M293" s="152"/>
      <c r="N293" s="102"/>
      <c r="O293" s="152" t="s">
        <v>447</v>
      </c>
      <c r="P293" s="152" t="s">
        <v>84</v>
      </c>
      <c r="Q293" s="102"/>
    </row>
    <row r="294" spans="1:17" s="153" customFormat="1" ht="37.5" x14ac:dyDescent="0.2">
      <c r="A294" s="102"/>
      <c r="B294" s="148" t="s">
        <v>448</v>
      </c>
      <c r="C294" s="149">
        <v>1</v>
      </c>
      <c r="D294" s="128" t="s">
        <v>72</v>
      </c>
      <c r="E294" s="128" t="s">
        <v>429</v>
      </c>
      <c r="F294" s="150">
        <v>0</v>
      </c>
      <c r="G294" s="150">
        <v>3</v>
      </c>
      <c r="H294" s="151">
        <v>12</v>
      </c>
      <c r="I294" s="150">
        <v>0</v>
      </c>
      <c r="J294" s="150"/>
      <c r="K294" s="150">
        <f t="shared" si="26"/>
        <v>15</v>
      </c>
      <c r="L294" s="128" t="s">
        <v>77</v>
      </c>
      <c r="M294" s="152"/>
      <c r="N294" s="102"/>
      <c r="O294" s="152" t="s">
        <v>83</v>
      </c>
      <c r="P294" s="152" t="s">
        <v>84</v>
      </c>
      <c r="Q294" s="102"/>
    </row>
    <row r="295" spans="1:17" s="153" customFormat="1" ht="37.5" x14ac:dyDescent="0.2">
      <c r="A295" s="102"/>
      <c r="B295" s="148" t="s">
        <v>449</v>
      </c>
      <c r="C295" s="149">
        <v>1</v>
      </c>
      <c r="D295" s="128" t="s">
        <v>72</v>
      </c>
      <c r="E295" s="128" t="s">
        <v>429</v>
      </c>
      <c r="F295" s="150">
        <v>0</v>
      </c>
      <c r="G295" s="150">
        <v>3</v>
      </c>
      <c r="H295" s="151">
        <v>12</v>
      </c>
      <c r="I295" s="150">
        <v>0</v>
      </c>
      <c r="J295" s="150"/>
      <c r="K295" s="150">
        <f t="shared" si="26"/>
        <v>15</v>
      </c>
      <c r="L295" s="128" t="s">
        <v>77</v>
      </c>
      <c r="M295" s="152"/>
      <c r="N295" s="102"/>
      <c r="O295" s="152" t="s">
        <v>177</v>
      </c>
      <c r="P295" s="152" t="s">
        <v>95</v>
      </c>
      <c r="Q295" s="102"/>
    </row>
    <row r="296" spans="1:17" s="153" customFormat="1" ht="37.5" x14ac:dyDescent="0.2">
      <c r="A296" s="102"/>
      <c r="B296" s="148" t="s">
        <v>450</v>
      </c>
      <c r="C296" s="149">
        <v>1</v>
      </c>
      <c r="D296" s="128" t="s">
        <v>72</v>
      </c>
      <c r="E296" s="128" t="s">
        <v>429</v>
      </c>
      <c r="F296" s="150">
        <v>0</v>
      </c>
      <c r="G296" s="150">
        <v>4</v>
      </c>
      <c r="H296" s="151">
        <v>16</v>
      </c>
      <c r="I296" s="150">
        <v>0</v>
      </c>
      <c r="J296" s="150"/>
      <c r="K296" s="150">
        <f t="shared" si="26"/>
        <v>20</v>
      </c>
      <c r="L296" s="128" t="s">
        <v>77</v>
      </c>
      <c r="M296" s="152"/>
      <c r="N296" s="102"/>
      <c r="O296" s="152" t="s">
        <v>118</v>
      </c>
      <c r="P296" s="152" t="s">
        <v>84</v>
      </c>
      <c r="Q296" s="102"/>
    </row>
    <row r="297" spans="1:17" s="153" customFormat="1" ht="37.5" x14ac:dyDescent="0.2">
      <c r="A297" s="102"/>
      <c r="B297" s="148" t="s">
        <v>451</v>
      </c>
      <c r="C297" s="149">
        <v>1</v>
      </c>
      <c r="D297" s="128" t="s">
        <v>72</v>
      </c>
      <c r="E297" s="128" t="s">
        <v>429</v>
      </c>
      <c r="F297" s="150">
        <v>0</v>
      </c>
      <c r="G297" s="150">
        <v>4</v>
      </c>
      <c r="H297" s="151">
        <v>16</v>
      </c>
      <c r="I297" s="150">
        <v>0</v>
      </c>
      <c r="J297" s="150"/>
      <c r="K297" s="150">
        <f t="shared" si="26"/>
        <v>20</v>
      </c>
      <c r="L297" s="128" t="s">
        <v>77</v>
      </c>
      <c r="M297" s="152"/>
      <c r="N297" s="102"/>
      <c r="O297" s="152" t="s">
        <v>118</v>
      </c>
      <c r="P297" s="152" t="s">
        <v>84</v>
      </c>
      <c r="Q297" s="102"/>
    </row>
    <row r="298" spans="1:17" s="153" customFormat="1" ht="37.5" x14ac:dyDescent="0.2">
      <c r="A298" s="102"/>
      <c r="B298" s="148" t="s">
        <v>452</v>
      </c>
      <c r="C298" s="149">
        <v>1</v>
      </c>
      <c r="D298" s="128" t="s">
        <v>72</v>
      </c>
      <c r="E298" s="128" t="s">
        <v>429</v>
      </c>
      <c r="F298" s="150">
        <v>0</v>
      </c>
      <c r="G298" s="150">
        <v>3.6</v>
      </c>
      <c r="H298" s="151">
        <v>14.4</v>
      </c>
      <c r="I298" s="150">
        <v>0</v>
      </c>
      <c r="J298" s="150"/>
      <c r="K298" s="150">
        <f t="shared" si="26"/>
        <v>18</v>
      </c>
      <c r="L298" s="128" t="s">
        <v>77</v>
      </c>
      <c r="M298" s="152"/>
      <c r="N298" s="102"/>
      <c r="O298" s="152" t="s">
        <v>453</v>
      </c>
      <c r="P298" s="152" t="s">
        <v>155</v>
      </c>
      <c r="Q298" s="102"/>
    </row>
    <row r="299" spans="1:17" s="153" customFormat="1" ht="37.5" x14ac:dyDescent="0.2">
      <c r="A299" s="102"/>
      <c r="B299" s="148" t="s">
        <v>454</v>
      </c>
      <c r="C299" s="149">
        <v>1</v>
      </c>
      <c r="D299" s="128" t="s">
        <v>72</v>
      </c>
      <c r="E299" s="128" t="s">
        <v>429</v>
      </c>
      <c r="F299" s="150">
        <v>0</v>
      </c>
      <c r="G299" s="150">
        <v>4</v>
      </c>
      <c r="H299" s="151">
        <v>16</v>
      </c>
      <c r="I299" s="150">
        <v>0</v>
      </c>
      <c r="J299" s="150"/>
      <c r="K299" s="150">
        <f t="shared" si="26"/>
        <v>20</v>
      </c>
      <c r="L299" s="128" t="s">
        <v>77</v>
      </c>
      <c r="M299" s="152"/>
      <c r="N299" s="102"/>
      <c r="O299" s="152" t="s">
        <v>172</v>
      </c>
      <c r="P299" s="152" t="s">
        <v>166</v>
      </c>
      <c r="Q299" s="102"/>
    </row>
    <row r="300" spans="1:17" s="153" customFormat="1" ht="37.5" x14ac:dyDescent="0.2">
      <c r="A300" s="102"/>
      <c r="B300" s="148" t="s">
        <v>455</v>
      </c>
      <c r="C300" s="149">
        <v>1</v>
      </c>
      <c r="D300" s="128" t="s">
        <v>72</v>
      </c>
      <c r="E300" s="128" t="s">
        <v>429</v>
      </c>
      <c r="F300" s="150">
        <v>0</v>
      </c>
      <c r="G300" s="150">
        <v>5</v>
      </c>
      <c r="H300" s="151">
        <v>20</v>
      </c>
      <c r="I300" s="150">
        <v>0</v>
      </c>
      <c r="J300" s="150"/>
      <c r="K300" s="150">
        <f t="shared" si="26"/>
        <v>25</v>
      </c>
      <c r="L300" s="128" t="s">
        <v>77</v>
      </c>
      <c r="M300" s="152"/>
      <c r="N300" s="102"/>
      <c r="O300" s="152" t="s">
        <v>104</v>
      </c>
      <c r="P300" s="152" t="s">
        <v>84</v>
      </c>
      <c r="Q300" s="102"/>
    </row>
    <row r="301" spans="1:17" s="153" customFormat="1" ht="37.5" x14ac:dyDescent="0.2">
      <c r="A301" s="102"/>
      <c r="B301" s="148" t="s">
        <v>456</v>
      </c>
      <c r="C301" s="149">
        <v>1</v>
      </c>
      <c r="D301" s="128" t="s">
        <v>72</v>
      </c>
      <c r="E301" s="128" t="s">
        <v>429</v>
      </c>
      <c r="F301" s="150">
        <v>0</v>
      </c>
      <c r="G301" s="150">
        <v>4</v>
      </c>
      <c r="H301" s="151">
        <v>16</v>
      </c>
      <c r="I301" s="150">
        <v>0</v>
      </c>
      <c r="J301" s="150"/>
      <c r="K301" s="150">
        <f t="shared" si="26"/>
        <v>20</v>
      </c>
      <c r="L301" s="128" t="s">
        <v>77</v>
      </c>
      <c r="M301" s="152"/>
      <c r="N301" s="102"/>
      <c r="O301" s="152" t="s">
        <v>118</v>
      </c>
      <c r="P301" s="152" t="s">
        <v>84</v>
      </c>
      <c r="Q301" s="102"/>
    </row>
    <row r="302" spans="1:17" s="153" customFormat="1" ht="37.5" x14ac:dyDescent="0.2">
      <c r="A302" s="102"/>
      <c r="B302" s="148" t="s">
        <v>457</v>
      </c>
      <c r="C302" s="149">
        <v>1</v>
      </c>
      <c r="D302" s="128" t="s">
        <v>72</v>
      </c>
      <c r="E302" s="128" t="s">
        <v>429</v>
      </c>
      <c r="F302" s="150">
        <v>0</v>
      </c>
      <c r="G302" s="150">
        <v>3.6</v>
      </c>
      <c r="H302" s="151">
        <v>14.4</v>
      </c>
      <c r="I302" s="150">
        <v>0</v>
      </c>
      <c r="J302" s="150"/>
      <c r="K302" s="150">
        <f t="shared" si="26"/>
        <v>18</v>
      </c>
      <c r="L302" s="128" t="s">
        <v>77</v>
      </c>
      <c r="M302" s="152"/>
      <c r="N302" s="102"/>
      <c r="O302" s="152" t="s">
        <v>458</v>
      </c>
      <c r="P302" s="152" t="s">
        <v>155</v>
      </c>
      <c r="Q302" s="102"/>
    </row>
    <row r="303" spans="1:17" s="171" customFormat="1" x14ac:dyDescent="0.2">
      <c r="A303" s="108"/>
      <c r="B303" s="165" t="s">
        <v>459</v>
      </c>
      <c r="C303" s="116"/>
      <c r="D303" s="117"/>
      <c r="E303" s="117"/>
      <c r="F303" s="169"/>
      <c r="G303" s="169"/>
      <c r="H303" s="170"/>
      <c r="I303" s="169"/>
      <c r="J303" s="169"/>
      <c r="K303" s="169"/>
      <c r="L303" s="101"/>
      <c r="M303" s="87"/>
      <c r="N303" s="108"/>
      <c r="O303" s="87"/>
      <c r="P303" s="87"/>
      <c r="Q303" s="108"/>
    </row>
    <row r="304" spans="1:17" s="153" customFormat="1" ht="56.25" x14ac:dyDescent="0.2">
      <c r="A304" s="102"/>
      <c r="B304" s="148" t="s">
        <v>460</v>
      </c>
      <c r="C304" s="149">
        <v>1</v>
      </c>
      <c r="D304" s="128" t="s">
        <v>72</v>
      </c>
      <c r="E304" s="128" t="s">
        <v>160</v>
      </c>
      <c r="F304" s="150">
        <f>+G304-3.4</f>
        <v>0</v>
      </c>
      <c r="G304" s="150">
        <v>3.4</v>
      </c>
      <c r="H304" s="151">
        <v>2.9750000000000001</v>
      </c>
      <c r="I304" s="150"/>
      <c r="J304" s="150"/>
      <c r="K304" s="150">
        <f>SUM(F304:J304)</f>
        <v>6.375</v>
      </c>
      <c r="L304" s="128" t="s">
        <v>77</v>
      </c>
      <c r="M304" s="152"/>
      <c r="N304" s="102"/>
      <c r="O304" s="152" t="s">
        <v>439</v>
      </c>
      <c r="P304" s="152" t="s">
        <v>132</v>
      </c>
      <c r="Q304" s="102"/>
    </row>
    <row r="305" spans="1:17" s="153" customFormat="1" ht="56.25" x14ac:dyDescent="0.2">
      <c r="A305" s="102"/>
      <c r="B305" s="148" t="s">
        <v>461</v>
      </c>
      <c r="C305" s="149">
        <v>1</v>
      </c>
      <c r="D305" s="128" t="s">
        <v>72</v>
      </c>
      <c r="E305" s="128" t="s">
        <v>160</v>
      </c>
      <c r="F305" s="150">
        <v>2.25</v>
      </c>
      <c r="G305" s="150">
        <v>3.6</v>
      </c>
      <c r="H305" s="151">
        <v>3.15</v>
      </c>
      <c r="I305" s="150"/>
      <c r="J305" s="150"/>
      <c r="K305" s="150">
        <f t="shared" ref="K305:K348" si="27">SUM(F305:J305)</f>
        <v>9</v>
      </c>
      <c r="L305" s="128" t="s">
        <v>77</v>
      </c>
      <c r="M305" s="152"/>
      <c r="N305" s="102"/>
      <c r="O305" s="152" t="s">
        <v>134</v>
      </c>
      <c r="P305" s="152" t="s">
        <v>132</v>
      </c>
      <c r="Q305" s="102"/>
    </row>
    <row r="306" spans="1:17" s="153" customFormat="1" ht="37.5" x14ac:dyDescent="0.2">
      <c r="A306" s="102"/>
      <c r="B306" s="148" t="s">
        <v>462</v>
      </c>
      <c r="C306" s="149">
        <v>1</v>
      </c>
      <c r="D306" s="128" t="s">
        <v>72</v>
      </c>
      <c r="E306" s="128" t="s">
        <v>160</v>
      </c>
      <c r="F306" s="150">
        <v>2.375</v>
      </c>
      <c r="G306" s="150">
        <v>3.8</v>
      </c>
      <c r="H306" s="151">
        <v>3.3250000000000002</v>
      </c>
      <c r="I306" s="150"/>
      <c r="J306" s="150"/>
      <c r="K306" s="150">
        <f t="shared" si="27"/>
        <v>9.5</v>
      </c>
      <c r="L306" s="128" t="s">
        <v>77</v>
      </c>
      <c r="M306" s="152"/>
      <c r="N306" s="102"/>
      <c r="O306" s="152" t="s">
        <v>463</v>
      </c>
      <c r="P306" s="152" t="s">
        <v>95</v>
      </c>
      <c r="Q306" s="102"/>
    </row>
    <row r="307" spans="1:17" s="153" customFormat="1" ht="37.5" x14ac:dyDescent="0.2">
      <c r="A307" s="102"/>
      <c r="B307" s="148" t="s">
        <v>464</v>
      </c>
      <c r="C307" s="149">
        <v>1</v>
      </c>
      <c r="D307" s="128" t="s">
        <v>72</v>
      </c>
      <c r="E307" s="128" t="s">
        <v>160</v>
      </c>
      <c r="F307" s="150">
        <f>8.5-6.375</f>
        <v>2.125</v>
      </c>
      <c r="G307" s="150">
        <v>3.4</v>
      </c>
      <c r="H307" s="151">
        <v>2.9750000000000001</v>
      </c>
      <c r="I307" s="150"/>
      <c r="J307" s="150"/>
      <c r="K307" s="150">
        <f t="shared" si="27"/>
        <v>8.5</v>
      </c>
      <c r="L307" s="128" t="s">
        <v>77</v>
      </c>
      <c r="M307" s="152"/>
      <c r="N307" s="102"/>
      <c r="O307" s="152" t="s">
        <v>118</v>
      </c>
      <c r="P307" s="152" t="s">
        <v>84</v>
      </c>
      <c r="Q307" s="102"/>
    </row>
    <row r="308" spans="1:17" s="153" customFormat="1" ht="37.5" x14ac:dyDescent="0.2">
      <c r="A308" s="102"/>
      <c r="B308" s="148" t="s">
        <v>465</v>
      </c>
      <c r="C308" s="149">
        <v>1</v>
      </c>
      <c r="D308" s="128" t="s">
        <v>72</v>
      </c>
      <c r="E308" s="128" t="s">
        <v>160</v>
      </c>
      <c r="F308" s="150">
        <f>13-5.2</f>
        <v>7.8</v>
      </c>
      <c r="G308" s="150">
        <v>0.65000000000000036</v>
      </c>
      <c r="H308" s="151">
        <v>4.55</v>
      </c>
      <c r="I308" s="150"/>
      <c r="J308" s="150"/>
      <c r="K308" s="150">
        <f t="shared" si="27"/>
        <v>13</v>
      </c>
      <c r="L308" s="128" t="s">
        <v>77</v>
      </c>
      <c r="M308" s="152"/>
      <c r="N308" s="102"/>
      <c r="O308" s="152" t="s">
        <v>466</v>
      </c>
      <c r="P308" s="152" t="s">
        <v>95</v>
      </c>
      <c r="Q308" s="102"/>
    </row>
    <row r="309" spans="1:17" s="153" customFormat="1" ht="56.25" x14ac:dyDescent="0.2">
      <c r="A309" s="102"/>
      <c r="B309" s="148" t="s">
        <v>467</v>
      </c>
      <c r="C309" s="149">
        <v>1</v>
      </c>
      <c r="D309" s="128" t="s">
        <v>72</v>
      </c>
      <c r="E309" s="128" t="s">
        <v>160</v>
      </c>
      <c r="F309" s="150">
        <f>10.5-7.875</f>
        <v>2.625</v>
      </c>
      <c r="G309" s="150">
        <v>4.2</v>
      </c>
      <c r="H309" s="151">
        <v>3.6749999999999998</v>
      </c>
      <c r="I309" s="150"/>
      <c r="J309" s="150"/>
      <c r="K309" s="150">
        <f t="shared" si="27"/>
        <v>10.5</v>
      </c>
      <c r="L309" s="128" t="s">
        <v>77</v>
      </c>
      <c r="M309" s="152"/>
      <c r="N309" s="102"/>
      <c r="O309" s="152" t="s">
        <v>215</v>
      </c>
      <c r="P309" s="152" t="s">
        <v>84</v>
      </c>
      <c r="Q309" s="102"/>
    </row>
    <row r="310" spans="1:17" s="153" customFormat="1" ht="56.25" x14ac:dyDescent="0.2">
      <c r="A310" s="102"/>
      <c r="B310" s="148" t="s">
        <v>468</v>
      </c>
      <c r="C310" s="149">
        <v>1</v>
      </c>
      <c r="D310" s="128" t="s">
        <v>72</v>
      </c>
      <c r="E310" s="128" t="s">
        <v>160</v>
      </c>
      <c r="F310" s="150">
        <f>12.5-9.375</f>
        <v>3.125</v>
      </c>
      <c r="G310" s="150">
        <v>5</v>
      </c>
      <c r="H310" s="151">
        <v>4.375</v>
      </c>
      <c r="I310" s="150"/>
      <c r="J310" s="150"/>
      <c r="K310" s="150">
        <f t="shared" si="27"/>
        <v>12.5</v>
      </c>
      <c r="L310" s="128" t="s">
        <v>77</v>
      </c>
      <c r="M310" s="152"/>
      <c r="N310" s="102"/>
      <c r="O310" s="152" t="s">
        <v>215</v>
      </c>
      <c r="P310" s="152" t="s">
        <v>84</v>
      </c>
      <c r="Q310" s="102"/>
    </row>
    <row r="311" spans="1:17" s="153" customFormat="1" ht="37.5" x14ac:dyDescent="0.2">
      <c r="A311" s="102"/>
      <c r="B311" s="148" t="s">
        <v>469</v>
      </c>
      <c r="C311" s="149">
        <v>1</v>
      </c>
      <c r="D311" s="128" t="s">
        <v>72</v>
      </c>
      <c r="E311" s="128" t="s">
        <v>160</v>
      </c>
      <c r="F311" s="150">
        <v>3</v>
      </c>
      <c r="G311" s="150">
        <v>4.8</v>
      </c>
      <c r="H311" s="151">
        <v>4.2</v>
      </c>
      <c r="I311" s="150"/>
      <c r="J311" s="150"/>
      <c r="K311" s="150">
        <f t="shared" si="27"/>
        <v>12</v>
      </c>
      <c r="L311" s="128" t="s">
        <v>77</v>
      </c>
      <c r="M311" s="152"/>
      <c r="N311" s="102"/>
      <c r="O311" s="152" t="s">
        <v>278</v>
      </c>
      <c r="P311" s="152" t="s">
        <v>166</v>
      </c>
      <c r="Q311" s="102"/>
    </row>
    <row r="312" spans="1:17" s="153" customFormat="1" ht="37.5" x14ac:dyDescent="0.2">
      <c r="A312" s="102"/>
      <c r="B312" s="148" t="s">
        <v>470</v>
      </c>
      <c r="C312" s="149">
        <v>1</v>
      </c>
      <c r="D312" s="128" t="s">
        <v>72</v>
      </c>
      <c r="E312" s="128" t="s">
        <v>160</v>
      </c>
      <c r="F312" s="150">
        <v>3.5</v>
      </c>
      <c r="G312" s="150">
        <v>3</v>
      </c>
      <c r="H312" s="151">
        <v>3.5</v>
      </c>
      <c r="I312" s="150"/>
      <c r="J312" s="150"/>
      <c r="K312" s="150">
        <f t="shared" si="27"/>
        <v>10</v>
      </c>
      <c r="L312" s="128" t="s">
        <v>77</v>
      </c>
      <c r="M312" s="152"/>
      <c r="N312" s="102"/>
      <c r="O312" s="152" t="s">
        <v>154</v>
      </c>
      <c r="P312" s="152" t="s">
        <v>155</v>
      </c>
      <c r="Q312" s="102"/>
    </row>
    <row r="313" spans="1:17" s="153" customFormat="1" ht="37.5" x14ac:dyDescent="0.2">
      <c r="A313" s="102"/>
      <c r="B313" s="148" t="s">
        <v>471</v>
      </c>
      <c r="C313" s="149">
        <v>1</v>
      </c>
      <c r="D313" s="128" t="s">
        <v>72</v>
      </c>
      <c r="E313" s="128" t="s">
        <v>160</v>
      </c>
      <c r="F313" s="150">
        <v>3</v>
      </c>
      <c r="G313" s="150">
        <v>4.8</v>
      </c>
      <c r="H313" s="151">
        <v>4.2</v>
      </c>
      <c r="I313" s="150"/>
      <c r="J313" s="150"/>
      <c r="K313" s="150">
        <f t="shared" si="27"/>
        <v>12</v>
      </c>
      <c r="L313" s="128" t="s">
        <v>77</v>
      </c>
      <c r="M313" s="152"/>
      <c r="N313" s="102"/>
      <c r="O313" s="152" t="s">
        <v>200</v>
      </c>
      <c r="P313" s="152" t="s">
        <v>166</v>
      </c>
      <c r="Q313" s="102"/>
    </row>
    <row r="314" spans="1:17" s="153" customFormat="1" ht="37.5" x14ac:dyDescent="0.2">
      <c r="A314" s="102"/>
      <c r="B314" s="148" t="s">
        <v>472</v>
      </c>
      <c r="C314" s="149">
        <v>1</v>
      </c>
      <c r="D314" s="128" t="s">
        <v>72</v>
      </c>
      <c r="E314" s="128" t="s">
        <v>160</v>
      </c>
      <c r="F314" s="150">
        <v>2.75</v>
      </c>
      <c r="G314" s="150">
        <v>4.4000000000000004</v>
      </c>
      <c r="H314" s="151">
        <v>3.85</v>
      </c>
      <c r="I314" s="150"/>
      <c r="J314" s="150"/>
      <c r="K314" s="150">
        <f t="shared" si="27"/>
        <v>11</v>
      </c>
      <c r="L314" s="128" t="s">
        <v>77</v>
      </c>
      <c r="M314" s="152"/>
      <c r="N314" s="102"/>
      <c r="O314" s="152" t="s">
        <v>136</v>
      </c>
      <c r="P314" s="152" t="s">
        <v>132</v>
      </c>
      <c r="Q314" s="102"/>
    </row>
    <row r="315" spans="1:17" s="153" customFormat="1" ht="37.5" x14ac:dyDescent="0.2">
      <c r="A315" s="102"/>
      <c r="B315" s="148" t="s">
        <v>473</v>
      </c>
      <c r="C315" s="149">
        <v>1</v>
      </c>
      <c r="D315" s="128" t="s">
        <v>72</v>
      </c>
      <c r="E315" s="128" t="s">
        <v>160</v>
      </c>
      <c r="F315" s="150">
        <f>11.5-8.625</f>
        <v>2.875</v>
      </c>
      <c r="G315" s="150">
        <v>4.5999999999999996</v>
      </c>
      <c r="H315" s="151">
        <v>4.0250000000000004</v>
      </c>
      <c r="I315" s="150"/>
      <c r="J315" s="150"/>
      <c r="K315" s="150">
        <f t="shared" si="27"/>
        <v>11.5</v>
      </c>
      <c r="L315" s="128" t="s">
        <v>77</v>
      </c>
      <c r="M315" s="152"/>
      <c r="N315" s="102"/>
      <c r="O315" s="152" t="s">
        <v>474</v>
      </c>
      <c r="P315" s="152" t="s">
        <v>95</v>
      </c>
      <c r="Q315" s="102"/>
    </row>
    <row r="316" spans="1:17" s="153" customFormat="1" ht="37.5" x14ac:dyDescent="0.2">
      <c r="A316" s="102"/>
      <c r="B316" s="148" t="s">
        <v>475</v>
      </c>
      <c r="C316" s="149">
        <v>1</v>
      </c>
      <c r="D316" s="128" t="s">
        <v>72</v>
      </c>
      <c r="E316" s="128" t="s">
        <v>160</v>
      </c>
      <c r="F316" s="150">
        <f>12.5-9.375</f>
        <v>3.125</v>
      </c>
      <c r="G316" s="150">
        <v>5</v>
      </c>
      <c r="H316" s="151">
        <v>4.375</v>
      </c>
      <c r="I316" s="150"/>
      <c r="J316" s="150"/>
      <c r="K316" s="150">
        <f t="shared" si="27"/>
        <v>12.5</v>
      </c>
      <c r="L316" s="128" t="s">
        <v>77</v>
      </c>
      <c r="M316" s="152"/>
      <c r="N316" s="102"/>
      <c r="O316" s="152" t="s">
        <v>202</v>
      </c>
      <c r="P316" s="152" t="s">
        <v>166</v>
      </c>
      <c r="Q316" s="102"/>
    </row>
    <row r="317" spans="1:17" s="153" customFormat="1" ht="37.5" x14ac:dyDescent="0.2">
      <c r="A317" s="102"/>
      <c r="B317" s="148" t="s">
        <v>476</v>
      </c>
      <c r="C317" s="149">
        <v>1</v>
      </c>
      <c r="D317" s="128" t="s">
        <v>72</v>
      </c>
      <c r="E317" s="128" t="s">
        <v>160</v>
      </c>
      <c r="F317" s="150">
        <f>12.5-9.375</f>
        <v>3.125</v>
      </c>
      <c r="G317" s="150">
        <v>5</v>
      </c>
      <c r="H317" s="151">
        <v>4.375</v>
      </c>
      <c r="I317" s="150"/>
      <c r="J317" s="150"/>
      <c r="K317" s="150">
        <f t="shared" si="27"/>
        <v>12.5</v>
      </c>
      <c r="L317" s="128" t="s">
        <v>77</v>
      </c>
      <c r="M317" s="152"/>
      <c r="N317" s="102"/>
      <c r="O317" s="152" t="s">
        <v>172</v>
      </c>
      <c r="P317" s="152" t="s">
        <v>166</v>
      </c>
      <c r="Q317" s="102"/>
    </row>
    <row r="318" spans="1:17" s="153" customFormat="1" ht="56.25" x14ac:dyDescent="0.2">
      <c r="A318" s="102"/>
      <c r="B318" s="148" t="s">
        <v>477</v>
      </c>
      <c r="C318" s="149">
        <v>1</v>
      </c>
      <c r="D318" s="128" t="s">
        <v>72</v>
      </c>
      <c r="E318" s="128" t="s">
        <v>160</v>
      </c>
      <c r="F318" s="150">
        <v>2.5</v>
      </c>
      <c r="G318" s="150">
        <v>4</v>
      </c>
      <c r="H318" s="151">
        <v>3.5</v>
      </c>
      <c r="I318" s="150"/>
      <c r="J318" s="150"/>
      <c r="K318" s="150">
        <f t="shared" si="27"/>
        <v>10</v>
      </c>
      <c r="L318" s="128" t="s">
        <v>77</v>
      </c>
      <c r="M318" s="152"/>
      <c r="N318" s="102"/>
      <c r="O318" s="152" t="s">
        <v>94</v>
      </c>
      <c r="P318" s="152" t="s">
        <v>95</v>
      </c>
      <c r="Q318" s="102"/>
    </row>
    <row r="319" spans="1:17" s="153" customFormat="1" ht="56.25" x14ac:dyDescent="0.2">
      <c r="A319" s="102"/>
      <c r="B319" s="148" t="s">
        <v>478</v>
      </c>
      <c r="C319" s="149">
        <v>1</v>
      </c>
      <c r="D319" s="128" t="s">
        <v>72</v>
      </c>
      <c r="E319" s="128" t="s">
        <v>160</v>
      </c>
      <c r="F319" s="150">
        <f>10.5-7.875</f>
        <v>2.625</v>
      </c>
      <c r="G319" s="150">
        <v>4.2</v>
      </c>
      <c r="H319" s="151">
        <v>3.6749999999999998</v>
      </c>
      <c r="I319" s="150"/>
      <c r="J319" s="150"/>
      <c r="K319" s="150">
        <f t="shared" si="27"/>
        <v>10.5</v>
      </c>
      <c r="L319" s="128" t="s">
        <v>77</v>
      </c>
      <c r="M319" s="152"/>
      <c r="N319" s="102"/>
      <c r="O319" s="152" t="s">
        <v>284</v>
      </c>
      <c r="P319" s="152" t="s">
        <v>95</v>
      </c>
      <c r="Q319" s="102"/>
    </row>
    <row r="320" spans="1:17" s="153" customFormat="1" ht="56.25" x14ac:dyDescent="0.2">
      <c r="A320" s="102"/>
      <c r="B320" s="148" t="s">
        <v>479</v>
      </c>
      <c r="C320" s="149">
        <v>1</v>
      </c>
      <c r="D320" s="128" t="s">
        <v>72</v>
      </c>
      <c r="E320" s="128" t="s">
        <v>160</v>
      </c>
      <c r="F320" s="150">
        <f>6.65-0.475</f>
        <v>6.1750000000000007</v>
      </c>
      <c r="G320" s="150">
        <v>2.85</v>
      </c>
      <c r="H320" s="151">
        <v>0.47499999999999998</v>
      </c>
      <c r="I320" s="150"/>
      <c r="J320" s="150"/>
      <c r="K320" s="150">
        <f t="shared" si="27"/>
        <v>9.5</v>
      </c>
      <c r="L320" s="128" t="s">
        <v>77</v>
      </c>
      <c r="M320" s="152"/>
      <c r="N320" s="102"/>
      <c r="O320" s="152" t="s">
        <v>305</v>
      </c>
      <c r="P320" s="152" t="s">
        <v>155</v>
      </c>
      <c r="Q320" s="102"/>
    </row>
    <row r="321" spans="1:17" s="153" customFormat="1" ht="37.5" x14ac:dyDescent="0.2">
      <c r="A321" s="102"/>
      <c r="B321" s="148" t="s">
        <v>480</v>
      </c>
      <c r="C321" s="149">
        <v>1</v>
      </c>
      <c r="D321" s="128" t="s">
        <v>72</v>
      </c>
      <c r="E321" s="128" t="s">
        <v>160</v>
      </c>
      <c r="F321" s="150">
        <f>9.5-3.325</f>
        <v>6.1749999999999998</v>
      </c>
      <c r="G321" s="150">
        <v>2.85</v>
      </c>
      <c r="H321" s="151">
        <v>0.47499999999999998</v>
      </c>
      <c r="I321" s="150"/>
      <c r="J321" s="150"/>
      <c r="K321" s="150">
        <f t="shared" si="27"/>
        <v>9.5</v>
      </c>
      <c r="L321" s="128" t="s">
        <v>77</v>
      </c>
      <c r="M321" s="152"/>
      <c r="N321" s="102"/>
      <c r="O321" s="152" t="s">
        <v>342</v>
      </c>
      <c r="P321" s="152" t="s">
        <v>166</v>
      </c>
      <c r="Q321" s="102"/>
    </row>
    <row r="322" spans="1:17" s="153" customFormat="1" ht="56.25" x14ac:dyDescent="0.2">
      <c r="A322" s="102"/>
      <c r="B322" s="148" t="s">
        <v>481</v>
      </c>
      <c r="C322" s="149">
        <v>1</v>
      </c>
      <c r="D322" s="128" t="s">
        <v>72</v>
      </c>
      <c r="E322" s="128" t="s">
        <v>160</v>
      </c>
      <c r="F322" s="150">
        <f>9.5-7.125</f>
        <v>2.375</v>
      </c>
      <c r="G322" s="150">
        <v>6.65</v>
      </c>
      <c r="H322" s="151">
        <v>0.47499999999999998</v>
      </c>
      <c r="I322" s="150"/>
      <c r="J322" s="150"/>
      <c r="K322" s="150">
        <f t="shared" si="27"/>
        <v>9.5</v>
      </c>
      <c r="L322" s="128" t="s">
        <v>77</v>
      </c>
      <c r="M322" s="152"/>
      <c r="N322" s="102"/>
      <c r="O322" s="152" t="s">
        <v>94</v>
      </c>
      <c r="P322" s="152" t="s">
        <v>95</v>
      </c>
      <c r="Q322" s="102"/>
    </row>
    <row r="323" spans="1:17" s="153" customFormat="1" ht="37.5" x14ac:dyDescent="0.2">
      <c r="A323" s="102"/>
      <c r="B323" s="148" t="s">
        <v>482</v>
      </c>
      <c r="C323" s="149">
        <v>1</v>
      </c>
      <c r="D323" s="128" t="s">
        <v>72</v>
      </c>
      <c r="E323" s="128" t="s">
        <v>160</v>
      </c>
      <c r="F323" s="150">
        <f>9.5-3.325</f>
        <v>6.1749999999999998</v>
      </c>
      <c r="G323" s="150">
        <v>2.85</v>
      </c>
      <c r="H323" s="151">
        <v>0.47499999999999998</v>
      </c>
      <c r="I323" s="150"/>
      <c r="J323" s="150"/>
      <c r="K323" s="150">
        <f t="shared" si="27"/>
        <v>9.5</v>
      </c>
      <c r="L323" s="128" t="s">
        <v>77</v>
      </c>
      <c r="M323" s="152"/>
      <c r="N323" s="102"/>
      <c r="O323" s="152" t="s">
        <v>122</v>
      </c>
      <c r="P323" s="152" t="s">
        <v>84</v>
      </c>
      <c r="Q323" s="102"/>
    </row>
    <row r="324" spans="1:17" s="153" customFormat="1" ht="37.5" x14ac:dyDescent="0.2">
      <c r="A324" s="102"/>
      <c r="B324" s="148" t="s">
        <v>483</v>
      </c>
      <c r="C324" s="149">
        <v>1</v>
      </c>
      <c r="D324" s="128" t="s">
        <v>72</v>
      </c>
      <c r="E324" s="128" t="s">
        <v>160</v>
      </c>
      <c r="F324" s="150">
        <f>10.5-3.675</f>
        <v>6.8250000000000002</v>
      </c>
      <c r="G324" s="150">
        <v>3.15</v>
      </c>
      <c r="H324" s="151">
        <v>0.52500000000000002</v>
      </c>
      <c r="I324" s="150"/>
      <c r="J324" s="150"/>
      <c r="K324" s="150">
        <f t="shared" si="27"/>
        <v>10.5</v>
      </c>
      <c r="L324" s="128" t="s">
        <v>77</v>
      </c>
      <c r="M324" s="152"/>
      <c r="N324" s="102"/>
      <c r="O324" s="152" t="s">
        <v>94</v>
      </c>
      <c r="P324" s="152" t="s">
        <v>95</v>
      </c>
      <c r="Q324" s="102"/>
    </row>
    <row r="325" spans="1:17" s="153" customFormat="1" ht="56.25" x14ac:dyDescent="0.2">
      <c r="A325" s="102"/>
      <c r="B325" s="148" t="s">
        <v>484</v>
      </c>
      <c r="C325" s="149">
        <v>1</v>
      </c>
      <c r="D325" s="128" t="s">
        <v>72</v>
      </c>
      <c r="E325" s="128" t="s">
        <v>174</v>
      </c>
      <c r="F325" s="150"/>
      <c r="G325" s="150">
        <v>2.4</v>
      </c>
      <c r="H325" s="151">
        <v>3.2</v>
      </c>
      <c r="I325" s="150">
        <v>2.4</v>
      </c>
      <c r="J325" s="150"/>
      <c r="K325" s="150">
        <f t="shared" si="27"/>
        <v>8</v>
      </c>
      <c r="L325" s="128" t="s">
        <v>77</v>
      </c>
      <c r="M325" s="152"/>
      <c r="N325" s="102"/>
      <c r="O325" s="152" t="s">
        <v>305</v>
      </c>
      <c r="P325" s="152" t="s">
        <v>155</v>
      </c>
      <c r="Q325" s="102"/>
    </row>
    <row r="326" spans="1:17" s="153" customFormat="1" ht="37.5" x14ac:dyDescent="0.2">
      <c r="A326" s="102"/>
      <c r="B326" s="148" t="s">
        <v>485</v>
      </c>
      <c r="C326" s="149">
        <v>1</v>
      </c>
      <c r="D326" s="128" t="s">
        <v>72</v>
      </c>
      <c r="E326" s="128" t="s">
        <v>174</v>
      </c>
      <c r="F326" s="150"/>
      <c r="G326" s="150">
        <v>2.85</v>
      </c>
      <c r="H326" s="151">
        <v>3.8</v>
      </c>
      <c r="I326" s="150">
        <v>2.85</v>
      </c>
      <c r="J326" s="150"/>
      <c r="K326" s="150">
        <f t="shared" si="27"/>
        <v>9.5</v>
      </c>
      <c r="L326" s="128" t="s">
        <v>77</v>
      </c>
      <c r="M326" s="152"/>
      <c r="N326" s="102"/>
      <c r="O326" s="152" t="s">
        <v>342</v>
      </c>
      <c r="P326" s="152" t="s">
        <v>166</v>
      </c>
      <c r="Q326" s="102"/>
    </row>
    <row r="327" spans="1:17" s="153" customFormat="1" ht="37.5" x14ac:dyDescent="0.2">
      <c r="A327" s="102"/>
      <c r="B327" s="148" t="s">
        <v>486</v>
      </c>
      <c r="C327" s="149">
        <v>1</v>
      </c>
      <c r="D327" s="128" t="s">
        <v>72</v>
      </c>
      <c r="E327" s="128" t="s">
        <v>429</v>
      </c>
      <c r="F327" s="150"/>
      <c r="G327" s="150">
        <v>6.65</v>
      </c>
      <c r="H327" s="151">
        <v>2.85</v>
      </c>
      <c r="I327" s="150"/>
      <c r="J327" s="150"/>
      <c r="K327" s="150">
        <f t="shared" si="27"/>
        <v>9.5</v>
      </c>
      <c r="L327" s="128" t="s">
        <v>77</v>
      </c>
      <c r="M327" s="152"/>
      <c r="N327" s="102"/>
      <c r="O327" s="152" t="s">
        <v>94</v>
      </c>
      <c r="P327" s="152" t="s">
        <v>95</v>
      </c>
      <c r="Q327" s="102"/>
    </row>
    <row r="328" spans="1:17" s="153" customFormat="1" ht="37.5" x14ac:dyDescent="0.2">
      <c r="A328" s="102"/>
      <c r="B328" s="148" t="s">
        <v>487</v>
      </c>
      <c r="C328" s="149">
        <v>1</v>
      </c>
      <c r="D328" s="128" t="s">
        <v>72</v>
      </c>
      <c r="E328" s="128" t="s">
        <v>429</v>
      </c>
      <c r="F328" s="150"/>
      <c r="G328" s="150">
        <v>6.65</v>
      </c>
      <c r="H328" s="151">
        <v>2.85</v>
      </c>
      <c r="I328" s="150"/>
      <c r="J328" s="150"/>
      <c r="K328" s="150">
        <f t="shared" si="27"/>
        <v>9.5</v>
      </c>
      <c r="L328" s="128" t="s">
        <v>77</v>
      </c>
      <c r="M328" s="152"/>
      <c r="N328" s="102"/>
      <c r="O328" s="152" t="s">
        <v>122</v>
      </c>
      <c r="P328" s="152" t="s">
        <v>84</v>
      </c>
      <c r="Q328" s="102"/>
    </row>
    <row r="329" spans="1:17" s="153" customFormat="1" ht="37.5" x14ac:dyDescent="0.2">
      <c r="A329" s="102"/>
      <c r="B329" s="148" t="s">
        <v>488</v>
      </c>
      <c r="C329" s="149">
        <v>1</v>
      </c>
      <c r="D329" s="128" t="s">
        <v>72</v>
      </c>
      <c r="E329" s="128" t="s">
        <v>429</v>
      </c>
      <c r="F329" s="150"/>
      <c r="G329" s="150">
        <v>6.65</v>
      </c>
      <c r="H329" s="151">
        <v>2.85</v>
      </c>
      <c r="I329" s="150"/>
      <c r="J329" s="150"/>
      <c r="K329" s="150">
        <f t="shared" si="27"/>
        <v>9.5</v>
      </c>
      <c r="L329" s="128" t="s">
        <v>77</v>
      </c>
      <c r="M329" s="152"/>
      <c r="N329" s="102"/>
      <c r="O329" s="152" t="s">
        <v>94</v>
      </c>
      <c r="P329" s="152" t="s">
        <v>95</v>
      </c>
      <c r="Q329" s="102"/>
    </row>
    <row r="330" spans="1:17" s="153" customFormat="1" ht="37.5" x14ac:dyDescent="0.2">
      <c r="A330" s="102"/>
      <c r="B330" s="148" t="s">
        <v>489</v>
      </c>
      <c r="C330" s="149">
        <v>1</v>
      </c>
      <c r="D330" s="128" t="s">
        <v>72</v>
      </c>
      <c r="E330" s="128" t="s">
        <v>429</v>
      </c>
      <c r="F330" s="150"/>
      <c r="G330" s="150">
        <v>6.65</v>
      </c>
      <c r="H330" s="151">
        <v>2.85</v>
      </c>
      <c r="I330" s="150"/>
      <c r="J330" s="150"/>
      <c r="K330" s="150">
        <f t="shared" si="27"/>
        <v>9.5</v>
      </c>
      <c r="L330" s="128" t="s">
        <v>77</v>
      </c>
      <c r="M330" s="152"/>
      <c r="N330" s="102"/>
      <c r="O330" s="152" t="s">
        <v>134</v>
      </c>
      <c r="P330" s="152" t="s">
        <v>132</v>
      </c>
      <c r="Q330" s="102"/>
    </row>
    <row r="331" spans="1:17" s="153" customFormat="1" ht="37.5" x14ac:dyDescent="0.2">
      <c r="A331" s="102"/>
      <c r="B331" s="148" t="s">
        <v>490</v>
      </c>
      <c r="C331" s="149">
        <v>1</v>
      </c>
      <c r="D331" s="128" t="s">
        <v>72</v>
      </c>
      <c r="E331" s="128" t="s">
        <v>429</v>
      </c>
      <c r="F331" s="150"/>
      <c r="G331" s="150">
        <v>6.65</v>
      </c>
      <c r="H331" s="151">
        <v>2.85</v>
      </c>
      <c r="I331" s="150"/>
      <c r="J331" s="150"/>
      <c r="K331" s="150">
        <f t="shared" si="27"/>
        <v>9.5</v>
      </c>
      <c r="L331" s="128" t="s">
        <v>77</v>
      </c>
      <c r="M331" s="152"/>
      <c r="N331" s="102"/>
      <c r="O331" s="152" t="s">
        <v>491</v>
      </c>
      <c r="P331" s="152" t="s">
        <v>132</v>
      </c>
      <c r="Q331" s="102"/>
    </row>
    <row r="332" spans="1:17" s="153" customFormat="1" ht="37.5" x14ac:dyDescent="0.2">
      <c r="A332" s="102"/>
      <c r="B332" s="148" t="s">
        <v>492</v>
      </c>
      <c r="C332" s="149">
        <v>1</v>
      </c>
      <c r="D332" s="128" t="s">
        <v>72</v>
      </c>
      <c r="E332" s="128" t="s">
        <v>429</v>
      </c>
      <c r="F332" s="150"/>
      <c r="G332" s="150">
        <v>6.65</v>
      </c>
      <c r="H332" s="151">
        <v>2.85</v>
      </c>
      <c r="I332" s="150"/>
      <c r="J332" s="150"/>
      <c r="K332" s="150">
        <f t="shared" si="27"/>
        <v>9.5</v>
      </c>
      <c r="L332" s="128" t="s">
        <v>77</v>
      </c>
      <c r="M332" s="152"/>
      <c r="N332" s="102"/>
      <c r="O332" s="152" t="s">
        <v>140</v>
      </c>
      <c r="P332" s="152" t="s">
        <v>166</v>
      </c>
      <c r="Q332" s="102"/>
    </row>
    <row r="333" spans="1:17" s="153" customFormat="1" ht="37.5" x14ac:dyDescent="0.2">
      <c r="A333" s="102"/>
      <c r="B333" s="148" t="s">
        <v>493</v>
      </c>
      <c r="C333" s="149">
        <v>1</v>
      </c>
      <c r="D333" s="128" t="s">
        <v>72</v>
      </c>
      <c r="E333" s="128" t="s">
        <v>174</v>
      </c>
      <c r="F333" s="150"/>
      <c r="G333" s="150">
        <v>5.4</v>
      </c>
      <c r="H333" s="151">
        <v>7.2</v>
      </c>
      <c r="I333" s="150">
        <v>5.3999999999999995</v>
      </c>
      <c r="J333" s="150"/>
      <c r="K333" s="150">
        <f t="shared" si="27"/>
        <v>18</v>
      </c>
      <c r="L333" s="128" t="s">
        <v>77</v>
      </c>
      <c r="M333" s="152"/>
      <c r="N333" s="102"/>
      <c r="O333" s="152" t="s">
        <v>94</v>
      </c>
      <c r="P333" s="152" t="s">
        <v>95</v>
      </c>
      <c r="Q333" s="102"/>
    </row>
    <row r="334" spans="1:17" s="153" customFormat="1" ht="37.5" x14ac:dyDescent="0.2">
      <c r="A334" s="102"/>
      <c r="B334" s="148" t="s">
        <v>494</v>
      </c>
      <c r="C334" s="149">
        <v>1</v>
      </c>
      <c r="D334" s="128" t="s">
        <v>72</v>
      </c>
      <c r="E334" s="128" t="s">
        <v>174</v>
      </c>
      <c r="F334" s="150"/>
      <c r="G334" s="150">
        <v>4.05</v>
      </c>
      <c r="H334" s="151">
        <v>5.4</v>
      </c>
      <c r="I334" s="150">
        <v>4.0499999999999989</v>
      </c>
      <c r="J334" s="150"/>
      <c r="K334" s="150">
        <f t="shared" si="27"/>
        <v>13.499999999999998</v>
      </c>
      <c r="L334" s="128" t="s">
        <v>77</v>
      </c>
      <c r="M334" s="152"/>
      <c r="N334" s="102"/>
      <c r="O334" s="152" t="s">
        <v>122</v>
      </c>
      <c r="P334" s="152" t="s">
        <v>84</v>
      </c>
      <c r="Q334" s="102"/>
    </row>
    <row r="335" spans="1:17" s="153" customFormat="1" ht="56.25" x14ac:dyDescent="0.2">
      <c r="A335" s="102"/>
      <c r="B335" s="148" t="s">
        <v>495</v>
      </c>
      <c r="C335" s="149">
        <v>1</v>
      </c>
      <c r="D335" s="128" t="s">
        <v>72</v>
      </c>
      <c r="E335" s="128" t="s">
        <v>174</v>
      </c>
      <c r="F335" s="150"/>
      <c r="G335" s="150">
        <v>3.9</v>
      </c>
      <c r="H335" s="151">
        <v>5.2</v>
      </c>
      <c r="I335" s="150">
        <v>3.8999999999999995</v>
      </c>
      <c r="J335" s="150"/>
      <c r="K335" s="150">
        <f t="shared" si="27"/>
        <v>13</v>
      </c>
      <c r="L335" s="128" t="s">
        <v>77</v>
      </c>
      <c r="M335" s="152"/>
      <c r="N335" s="102"/>
      <c r="O335" s="152" t="s">
        <v>94</v>
      </c>
      <c r="P335" s="152" t="s">
        <v>95</v>
      </c>
      <c r="Q335" s="102"/>
    </row>
    <row r="336" spans="1:17" s="153" customFormat="1" ht="56.25" x14ac:dyDescent="0.2">
      <c r="A336" s="102"/>
      <c r="B336" s="148" t="s">
        <v>496</v>
      </c>
      <c r="C336" s="149">
        <v>1</v>
      </c>
      <c r="D336" s="128" t="s">
        <v>72</v>
      </c>
      <c r="E336" s="128" t="s">
        <v>174</v>
      </c>
      <c r="F336" s="150"/>
      <c r="G336" s="150">
        <v>3.75</v>
      </c>
      <c r="H336" s="151">
        <v>5</v>
      </c>
      <c r="I336" s="150">
        <v>3.75</v>
      </c>
      <c r="J336" s="150"/>
      <c r="K336" s="150">
        <f t="shared" si="27"/>
        <v>12.5</v>
      </c>
      <c r="L336" s="128" t="s">
        <v>77</v>
      </c>
      <c r="M336" s="152"/>
      <c r="N336" s="102"/>
      <c r="O336" s="152" t="s">
        <v>134</v>
      </c>
      <c r="P336" s="152" t="s">
        <v>132</v>
      </c>
      <c r="Q336" s="102"/>
    </row>
    <row r="337" spans="1:17" s="153" customFormat="1" ht="37.5" x14ac:dyDescent="0.2">
      <c r="A337" s="102"/>
      <c r="B337" s="148" t="s">
        <v>497</v>
      </c>
      <c r="C337" s="149">
        <v>1</v>
      </c>
      <c r="D337" s="128" t="s">
        <v>72</v>
      </c>
      <c r="E337" s="128" t="s">
        <v>174</v>
      </c>
      <c r="F337" s="150"/>
      <c r="G337" s="150">
        <v>3.3</v>
      </c>
      <c r="H337" s="151">
        <v>4.4000000000000004</v>
      </c>
      <c r="I337" s="150">
        <v>3.3</v>
      </c>
      <c r="J337" s="150"/>
      <c r="K337" s="150">
        <f t="shared" si="27"/>
        <v>11</v>
      </c>
      <c r="L337" s="128" t="s">
        <v>77</v>
      </c>
      <c r="M337" s="152"/>
      <c r="N337" s="102"/>
      <c r="O337" s="152" t="s">
        <v>491</v>
      </c>
      <c r="P337" s="152" t="s">
        <v>132</v>
      </c>
      <c r="Q337" s="102"/>
    </row>
    <row r="338" spans="1:17" s="153" customFormat="1" ht="37.5" x14ac:dyDescent="0.2">
      <c r="A338" s="102"/>
      <c r="B338" s="148" t="s">
        <v>498</v>
      </c>
      <c r="C338" s="149">
        <v>1</v>
      </c>
      <c r="D338" s="128" t="s">
        <v>72</v>
      </c>
      <c r="E338" s="128" t="s">
        <v>174</v>
      </c>
      <c r="F338" s="150"/>
      <c r="G338" s="150">
        <v>3.6</v>
      </c>
      <c r="H338" s="151">
        <v>4.8</v>
      </c>
      <c r="I338" s="150">
        <v>3.6000000000000005</v>
      </c>
      <c r="J338" s="150"/>
      <c r="K338" s="150">
        <f t="shared" si="27"/>
        <v>12</v>
      </c>
      <c r="L338" s="128" t="s">
        <v>77</v>
      </c>
      <c r="M338" s="152"/>
      <c r="N338" s="102"/>
      <c r="O338" s="152" t="s">
        <v>499</v>
      </c>
      <c r="P338" s="152" t="s">
        <v>166</v>
      </c>
      <c r="Q338" s="102"/>
    </row>
    <row r="339" spans="1:17" s="153" customFormat="1" ht="75" x14ac:dyDescent="0.2">
      <c r="A339" s="102"/>
      <c r="B339" s="148" t="s">
        <v>500</v>
      </c>
      <c r="C339" s="149">
        <v>1</v>
      </c>
      <c r="D339" s="128" t="s">
        <v>72</v>
      </c>
      <c r="E339" s="128" t="s">
        <v>174</v>
      </c>
      <c r="F339" s="150"/>
      <c r="G339" s="150">
        <v>3.3</v>
      </c>
      <c r="H339" s="151">
        <v>4.4000000000000004</v>
      </c>
      <c r="I339" s="150">
        <v>3.3</v>
      </c>
      <c r="J339" s="150"/>
      <c r="K339" s="150">
        <f t="shared" si="27"/>
        <v>11</v>
      </c>
      <c r="L339" s="128" t="s">
        <v>77</v>
      </c>
      <c r="M339" s="152"/>
      <c r="N339" s="102"/>
      <c r="O339" s="152" t="s">
        <v>270</v>
      </c>
      <c r="P339" s="152" t="s">
        <v>95</v>
      </c>
      <c r="Q339" s="102"/>
    </row>
    <row r="340" spans="1:17" s="153" customFormat="1" ht="56.25" x14ac:dyDescent="0.2">
      <c r="A340" s="102"/>
      <c r="B340" s="148" t="s">
        <v>501</v>
      </c>
      <c r="C340" s="149">
        <v>1</v>
      </c>
      <c r="D340" s="128" t="s">
        <v>72</v>
      </c>
      <c r="E340" s="128" t="s">
        <v>174</v>
      </c>
      <c r="F340" s="150"/>
      <c r="G340" s="150">
        <v>3.15</v>
      </c>
      <c r="H340" s="151">
        <v>4.2</v>
      </c>
      <c r="I340" s="150">
        <v>3.1499999999999995</v>
      </c>
      <c r="J340" s="150"/>
      <c r="K340" s="150">
        <f t="shared" si="27"/>
        <v>10.5</v>
      </c>
      <c r="L340" s="128" t="s">
        <v>77</v>
      </c>
      <c r="M340" s="152"/>
      <c r="N340" s="102"/>
      <c r="O340" s="152" t="s">
        <v>181</v>
      </c>
      <c r="P340" s="152" t="s">
        <v>155</v>
      </c>
      <c r="Q340" s="102"/>
    </row>
    <row r="341" spans="1:17" s="153" customFormat="1" ht="37.5" x14ac:dyDescent="0.2">
      <c r="A341" s="102"/>
      <c r="B341" s="148" t="s">
        <v>502</v>
      </c>
      <c r="C341" s="149">
        <v>1</v>
      </c>
      <c r="D341" s="128" t="s">
        <v>72</v>
      </c>
      <c r="E341" s="128" t="s">
        <v>429</v>
      </c>
      <c r="F341" s="150"/>
      <c r="G341" s="150">
        <v>8.4</v>
      </c>
      <c r="H341" s="151">
        <v>3.6</v>
      </c>
      <c r="I341" s="150">
        <v>0</v>
      </c>
      <c r="J341" s="150"/>
      <c r="K341" s="150">
        <f t="shared" si="27"/>
        <v>12</v>
      </c>
      <c r="L341" s="128" t="s">
        <v>77</v>
      </c>
      <c r="M341" s="152"/>
      <c r="N341" s="102"/>
      <c r="O341" s="152" t="s">
        <v>353</v>
      </c>
      <c r="P341" s="152" t="s">
        <v>166</v>
      </c>
      <c r="Q341" s="102"/>
    </row>
    <row r="342" spans="1:17" s="153" customFormat="1" ht="37.5" x14ac:dyDescent="0.2">
      <c r="A342" s="102"/>
      <c r="B342" s="148" t="s">
        <v>503</v>
      </c>
      <c r="C342" s="149">
        <v>1</v>
      </c>
      <c r="D342" s="128" t="s">
        <v>72</v>
      </c>
      <c r="E342" s="128" t="s">
        <v>174</v>
      </c>
      <c r="F342" s="150"/>
      <c r="G342" s="150">
        <v>7.7</v>
      </c>
      <c r="H342" s="151">
        <v>3.3</v>
      </c>
      <c r="I342" s="150">
        <v>0</v>
      </c>
      <c r="J342" s="150"/>
      <c r="K342" s="150">
        <f t="shared" si="27"/>
        <v>11</v>
      </c>
      <c r="L342" s="128" t="s">
        <v>77</v>
      </c>
      <c r="M342" s="152"/>
      <c r="N342" s="102"/>
      <c r="O342" s="152" t="s">
        <v>240</v>
      </c>
      <c r="P342" s="152" t="s">
        <v>95</v>
      </c>
      <c r="Q342" s="102"/>
    </row>
    <row r="343" spans="1:17" s="153" customFormat="1" ht="75" x14ac:dyDescent="0.2">
      <c r="A343" s="102"/>
      <c r="B343" s="148" t="s">
        <v>504</v>
      </c>
      <c r="C343" s="149">
        <v>1</v>
      </c>
      <c r="D343" s="128" t="s">
        <v>72</v>
      </c>
      <c r="E343" s="128" t="s">
        <v>174</v>
      </c>
      <c r="F343" s="150"/>
      <c r="G343" s="150">
        <v>16.100000000000001</v>
      </c>
      <c r="H343" s="151">
        <v>6.9</v>
      </c>
      <c r="I343" s="150">
        <v>0</v>
      </c>
      <c r="J343" s="150"/>
      <c r="K343" s="150">
        <f t="shared" si="27"/>
        <v>23</v>
      </c>
      <c r="L343" s="128" t="s">
        <v>77</v>
      </c>
      <c r="M343" s="152"/>
      <c r="N343" s="102"/>
      <c r="O343" s="152" t="s">
        <v>215</v>
      </c>
      <c r="P343" s="152" t="s">
        <v>84</v>
      </c>
      <c r="Q343" s="102"/>
    </row>
    <row r="344" spans="1:17" s="153" customFormat="1" ht="56.25" x14ac:dyDescent="0.2">
      <c r="A344" s="102"/>
      <c r="B344" s="148" t="s">
        <v>505</v>
      </c>
      <c r="C344" s="149">
        <v>1</v>
      </c>
      <c r="D344" s="128" t="s">
        <v>72</v>
      </c>
      <c r="E344" s="128" t="s">
        <v>160</v>
      </c>
      <c r="F344" s="150">
        <f>25-18.25</f>
        <v>6.75</v>
      </c>
      <c r="G344" s="150">
        <v>17</v>
      </c>
      <c r="H344" s="151">
        <v>1.25</v>
      </c>
      <c r="I344" s="150">
        <v>0</v>
      </c>
      <c r="J344" s="150"/>
      <c r="K344" s="150">
        <f t="shared" si="27"/>
        <v>25</v>
      </c>
      <c r="L344" s="128" t="s">
        <v>77</v>
      </c>
      <c r="M344" s="152"/>
      <c r="N344" s="102"/>
      <c r="O344" s="152" t="s">
        <v>177</v>
      </c>
      <c r="P344" s="152" t="s">
        <v>95</v>
      </c>
      <c r="Q344" s="102"/>
    </row>
    <row r="345" spans="1:17" s="153" customFormat="1" ht="56.25" x14ac:dyDescent="0.2">
      <c r="A345" s="102"/>
      <c r="B345" s="148" t="s">
        <v>506</v>
      </c>
      <c r="C345" s="149">
        <v>1</v>
      </c>
      <c r="D345" s="128" t="s">
        <v>72</v>
      </c>
      <c r="E345" s="128" t="s">
        <v>160</v>
      </c>
      <c r="F345" s="150">
        <f>25-18.25</f>
        <v>6.75</v>
      </c>
      <c r="G345" s="150">
        <v>17</v>
      </c>
      <c r="H345" s="151">
        <v>1.25</v>
      </c>
      <c r="I345" s="150">
        <v>0</v>
      </c>
      <c r="J345" s="150"/>
      <c r="K345" s="150">
        <f t="shared" si="27"/>
        <v>25</v>
      </c>
      <c r="L345" s="128" t="s">
        <v>77</v>
      </c>
      <c r="M345" s="152"/>
      <c r="N345" s="102"/>
      <c r="O345" s="152" t="s">
        <v>392</v>
      </c>
      <c r="P345" s="152" t="s">
        <v>95</v>
      </c>
      <c r="Q345" s="102"/>
    </row>
    <row r="346" spans="1:17" s="153" customFormat="1" ht="37.5" x14ac:dyDescent="0.2">
      <c r="A346" s="102"/>
      <c r="B346" s="148" t="s">
        <v>507</v>
      </c>
      <c r="C346" s="149">
        <v>1</v>
      </c>
      <c r="D346" s="128" t="s">
        <v>72</v>
      </c>
      <c r="E346" s="128" t="s">
        <v>174</v>
      </c>
      <c r="F346" s="150"/>
      <c r="G346" s="150">
        <v>23.75</v>
      </c>
      <c r="H346" s="151">
        <v>1.25</v>
      </c>
      <c r="I346" s="150">
        <v>0</v>
      </c>
      <c r="J346" s="150"/>
      <c r="K346" s="150">
        <f t="shared" si="27"/>
        <v>25</v>
      </c>
      <c r="L346" s="128" t="s">
        <v>77</v>
      </c>
      <c r="M346" s="152"/>
      <c r="N346" s="102"/>
      <c r="O346" s="152" t="s">
        <v>215</v>
      </c>
      <c r="P346" s="152" t="s">
        <v>84</v>
      </c>
      <c r="Q346" s="102"/>
    </row>
    <row r="347" spans="1:17" s="153" customFormat="1" ht="37.5" x14ac:dyDescent="0.2">
      <c r="A347" s="102"/>
      <c r="B347" s="148" t="s">
        <v>508</v>
      </c>
      <c r="C347" s="149">
        <v>1</v>
      </c>
      <c r="D347" s="128" t="s">
        <v>72</v>
      </c>
      <c r="E347" s="128" t="s">
        <v>429</v>
      </c>
      <c r="F347" s="150"/>
      <c r="G347" s="150">
        <v>6</v>
      </c>
      <c r="H347" s="151">
        <v>24</v>
      </c>
      <c r="I347" s="150"/>
      <c r="J347" s="150"/>
      <c r="K347" s="150">
        <f t="shared" si="27"/>
        <v>30</v>
      </c>
      <c r="L347" s="128" t="s">
        <v>77</v>
      </c>
      <c r="M347" s="152"/>
      <c r="N347" s="102"/>
      <c r="O347" s="152" t="s">
        <v>215</v>
      </c>
      <c r="P347" s="152" t="s">
        <v>84</v>
      </c>
      <c r="Q347" s="102"/>
    </row>
    <row r="348" spans="1:17" s="153" customFormat="1" ht="37.5" x14ac:dyDescent="0.2">
      <c r="A348" s="102"/>
      <c r="B348" s="148" t="s">
        <v>509</v>
      </c>
      <c r="C348" s="149">
        <v>1</v>
      </c>
      <c r="D348" s="128" t="s">
        <v>72</v>
      </c>
      <c r="E348" s="128" t="s">
        <v>429</v>
      </c>
      <c r="F348" s="150"/>
      <c r="G348" s="150">
        <v>8</v>
      </c>
      <c r="H348" s="151">
        <v>32</v>
      </c>
      <c r="I348" s="150"/>
      <c r="J348" s="150"/>
      <c r="K348" s="150">
        <f t="shared" si="27"/>
        <v>40</v>
      </c>
      <c r="L348" s="128" t="s">
        <v>77</v>
      </c>
      <c r="M348" s="152"/>
      <c r="N348" s="102"/>
      <c r="O348" s="152" t="s">
        <v>215</v>
      </c>
      <c r="P348" s="152" t="s">
        <v>84</v>
      </c>
      <c r="Q348" s="102"/>
    </row>
    <row r="349" spans="1:17" s="176" customFormat="1" x14ac:dyDescent="0.45">
      <c r="A349" s="172"/>
      <c r="B349" s="182" t="s">
        <v>17</v>
      </c>
      <c r="C349" s="174"/>
      <c r="D349" s="172"/>
      <c r="E349" s="145"/>
      <c r="F349" s="175">
        <f t="shared" ref="F349:K349" si="28">SUM(F351:F490)</f>
        <v>0</v>
      </c>
      <c r="G349" s="175">
        <f t="shared" si="28"/>
        <v>0</v>
      </c>
      <c r="H349" s="175">
        <f t="shared" si="28"/>
        <v>8539.9199999999983</v>
      </c>
      <c r="I349" s="175">
        <f t="shared" si="28"/>
        <v>17453.399999999998</v>
      </c>
      <c r="J349" s="175">
        <f t="shared" si="28"/>
        <v>16208</v>
      </c>
      <c r="K349" s="175">
        <f t="shared" si="28"/>
        <v>42201.320000000014</v>
      </c>
      <c r="L349" s="145"/>
      <c r="M349" s="172"/>
      <c r="N349" s="172"/>
      <c r="O349" s="145"/>
      <c r="P349" s="145"/>
      <c r="Q349" s="172"/>
    </row>
    <row r="350" spans="1:17" s="176" customFormat="1" x14ac:dyDescent="0.45">
      <c r="A350" s="177"/>
      <c r="B350" s="183" t="s">
        <v>79</v>
      </c>
      <c r="C350" s="178"/>
      <c r="D350" s="179"/>
      <c r="E350" s="101"/>
      <c r="F350" s="180"/>
      <c r="G350" s="180"/>
      <c r="H350" s="181"/>
      <c r="I350" s="180"/>
      <c r="J350" s="180"/>
      <c r="K350" s="180"/>
      <c r="L350" s="101"/>
      <c r="M350" s="177"/>
      <c r="N350" s="177"/>
      <c r="O350" s="142"/>
      <c r="P350" s="142"/>
      <c r="Q350" s="177"/>
    </row>
    <row r="351" spans="1:17" s="153" customFormat="1" ht="90" x14ac:dyDescent="0.2">
      <c r="A351" s="102"/>
      <c r="B351" s="148" t="s">
        <v>510</v>
      </c>
      <c r="C351" s="149">
        <v>11.475</v>
      </c>
      <c r="D351" s="128" t="s">
        <v>81</v>
      </c>
      <c r="E351" s="128" t="s">
        <v>179</v>
      </c>
      <c r="F351" s="150"/>
      <c r="G351" s="150"/>
      <c r="H351" s="151">
        <v>104</v>
      </c>
      <c r="I351" s="150">
        <v>208</v>
      </c>
      <c r="J351" s="150">
        <v>208</v>
      </c>
      <c r="K351" s="150">
        <f>SUM(F351:J351)</f>
        <v>520</v>
      </c>
      <c r="L351" s="128" t="s">
        <v>74</v>
      </c>
      <c r="M351" s="152"/>
      <c r="N351" s="167" t="s">
        <v>511</v>
      </c>
      <c r="O351" s="152" t="s">
        <v>512</v>
      </c>
      <c r="P351" s="152" t="s">
        <v>166</v>
      </c>
      <c r="Q351" s="102"/>
    </row>
    <row r="352" spans="1:17" s="153" customFormat="1" ht="90" x14ac:dyDescent="0.2">
      <c r="A352" s="102"/>
      <c r="B352" s="148" t="s">
        <v>513</v>
      </c>
      <c r="C352" s="149">
        <v>6</v>
      </c>
      <c r="D352" s="128" t="s">
        <v>81</v>
      </c>
      <c r="E352" s="128" t="s">
        <v>179</v>
      </c>
      <c r="F352" s="150"/>
      <c r="G352" s="150"/>
      <c r="H352" s="151">
        <v>44</v>
      </c>
      <c r="I352" s="150">
        <v>88</v>
      </c>
      <c r="J352" s="150">
        <v>88</v>
      </c>
      <c r="K352" s="150">
        <f t="shared" ref="K352:K409" si="29">SUM(F352:J352)</f>
        <v>220</v>
      </c>
      <c r="L352" s="128" t="s">
        <v>74</v>
      </c>
      <c r="M352" s="152"/>
      <c r="N352" s="167" t="s">
        <v>514</v>
      </c>
      <c r="O352" s="152" t="s">
        <v>515</v>
      </c>
      <c r="P352" s="152" t="s">
        <v>95</v>
      </c>
      <c r="Q352" s="102"/>
    </row>
    <row r="353" spans="1:17" s="153" customFormat="1" ht="255" x14ac:dyDescent="0.2">
      <c r="A353" s="102"/>
      <c r="B353" s="148" t="s">
        <v>516</v>
      </c>
      <c r="C353" s="149">
        <v>20.664999999999999</v>
      </c>
      <c r="D353" s="128" t="s">
        <v>81</v>
      </c>
      <c r="E353" s="128" t="s">
        <v>179</v>
      </c>
      <c r="F353" s="150"/>
      <c r="G353" s="150"/>
      <c r="H353" s="151">
        <v>260</v>
      </c>
      <c r="I353" s="150">
        <v>520</v>
      </c>
      <c r="J353" s="150">
        <v>520</v>
      </c>
      <c r="K353" s="150">
        <f t="shared" si="29"/>
        <v>1300</v>
      </c>
      <c r="L353" s="128" t="s">
        <v>517</v>
      </c>
      <c r="M353" s="152"/>
      <c r="N353" s="167" t="s">
        <v>518</v>
      </c>
      <c r="O353" s="152" t="s">
        <v>330</v>
      </c>
      <c r="P353" s="152" t="s">
        <v>166</v>
      </c>
      <c r="Q353" s="102"/>
    </row>
    <row r="354" spans="1:17" s="153" customFormat="1" ht="255" x14ac:dyDescent="0.2">
      <c r="A354" s="102"/>
      <c r="B354" s="148" t="s">
        <v>519</v>
      </c>
      <c r="C354" s="149">
        <v>22.9</v>
      </c>
      <c r="D354" s="128" t="s">
        <v>81</v>
      </c>
      <c r="E354" s="128" t="s">
        <v>179</v>
      </c>
      <c r="F354" s="150"/>
      <c r="G354" s="150"/>
      <c r="H354" s="151">
        <v>280</v>
      </c>
      <c r="I354" s="150">
        <v>560</v>
      </c>
      <c r="J354" s="150">
        <v>560</v>
      </c>
      <c r="K354" s="150">
        <f t="shared" si="29"/>
        <v>1400</v>
      </c>
      <c r="L354" s="128" t="s">
        <v>517</v>
      </c>
      <c r="M354" s="152"/>
      <c r="N354" s="167" t="s">
        <v>520</v>
      </c>
      <c r="O354" s="152" t="s">
        <v>154</v>
      </c>
      <c r="P354" s="152" t="s">
        <v>155</v>
      </c>
      <c r="Q354" s="102"/>
    </row>
    <row r="355" spans="1:17" s="153" customFormat="1" ht="150" x14ac:dyDescent="0.2">
      <c r="A355" s="102"/>
      <c r="B355" s="148" t="s">
        <v>521</v>
      </c>
      <c r="C355" s="149">
        <v>5.8250000000000002</v>
      </c>
      <c r="D355" s="128" t="s">
        <v>81</v>
      </c>
      <c r="E355" s="128" t="s">
        <v>179</v>
      </c>
      <c r="F355" s="150"/>
      <c r="G355" s="150"/>
      <c r="H355" s="151">
        <v>80</v>
      </c>
      <c r="I355" s="150">
        <v>160</v>
      </c>
      <c r="J355" s="150">
        <v>160</v>
      </c>
      <c r="K355" s="150">
        <f t="shared" si="29"/>
        <v>400</v>
      </c>
      <c r="L355" s="128" t="s">
        <v>74</v>
      </c>
      <c r="M355" s="152"/>
      <c r="N355" s="167" t="s">
        <v>522</v>
      </c>
      <c r="O355" s="152" t="s">
        <v>94</v>
      </c>
      <c r="P355" s="152" t="s">
        <v>95</v>
      </c>
      <c r="Q355" s="102"/>
    </row>
    <row r="356" spans="1:17" s="153" customFormat="1" ht="165" x14ac:dyDescent="0.2">
      <c r="A356" s="102"/>
      <c r="B356" s="148" t="s">
        <v>523</v>
      </c>
      <c r="C356" s="149">
        <v>13.9</v>
      </c>
      <c r="D356" s="128" t="s">
        <v>81</v>
      </c>
      <c r="E356" s="128" t="s">
        <v>179</v>
      </c>
      <c r="F356" s="150"/>
      <c r="G356" s="150"/>
      <c r="H356" s="151">
        <v>130</v>
      </c>
      <c r="I356" s="150">
        <v>260</v>
      </c>
      <c r="J356" s="150">
        <v>260</v>
      </c>
      <c r="K356" s="150">
        <f t="shared" si="29"/>
        <v>650</v>
      </c>
      <c r="L356" s="128" t="s">
        <v>74</v>
      </c>
      <c r="M356" s="152"/>
      <c r="N356" s="167" t="s">
        <v>524</v>
      </c>
      <c r="O356" s="152" t="s">
        <v>371</v>
      </c>
      <c r="P356" s="152" t="s">
        <v>166</v>
      </c>
      <c r="Q356" s="102"/>
    </row>
    <row r="357" spans="1:17" s="153" customFormat="1" ht="105" x14ac:dyDescent="0.2">
      <c r="A357" s="102"/>
      <c r="B357" s="148" t="s">
        <v>525</v>
      </c>
      <c r="C357" s="149">
        <v>28</v>
      </c>
      <c r="D357" s="128" t="s">
        <v>81</v>
      </c>
      <c r="E357" s="128" t="s">
        <v>179</v>
      </c>
      <c r="F357" s="150"/>
      <c r="G357" s="150"/>
      <c r="H357" s="151">
        <v>210</v>
      </c>
      <c r="I357" s="150">
        <v>420</v>
      </c>
      <c r="J357" s="150">
        <v>420</v>
      </c>
      <c r="K357" s="150">
        <f t="shared" si="29"/>
        <v>1050</v>
      </c>
      <c r="L357" s="128" t="s">
        <v>517</v>
      </c>
      <c r="M357" s="152"/>
      <c r="N357" s="167" t="s">
        <v>526</v>
      </c>
      <c r="O357" s="152" t="s">
        <v>439</v>
      </c>
      <c r="P357" s="152" t="s">
        <v>132</v>
      </c>
      <c r="Q357" s="102"/>
    </row>
    <row r="358" spans="1:17" s="153" customFormat="1" ht="270" x14ac:dyDescent="0.2">
      <c r="A358" s="102"/>
      <c r="B358" s="148" t="s">
        <v>527</v>
      </c>
      <c r="C358" s="149">
        <v>6.085</v>
      </c>
      <c r="D358" s="128" t="s">
        <v>81</v>
      </c>
      <c r="E358" s="128" t="s">
        <v>179</v>
      </c>
      <c r="F358" s="150"/>
      <c r="G358" s="150"/>
      <c r="H358" s="151">
        <v>640</v>
      </c>
      <c r="I358" s="150">
        <v>1280</v>
      </c>
      <c r="J358" s="150">
        <v>1280</v>
      </c>
      <c r="K358" s="150">
        <f t="shared" si="29"/>
        <v>3200</v>
      </c>
      <c r="L358" s="128" t="s">
        <v>517</v>
      </c>
      <c r="M358" s="152"/>
      <c r="N358" s="167" t="s">
        <v>528</v>
      </c>
      <c r="O358" s="152" t="s">
        <v>140</v>
      </c>
      <c r="P358" s="152" t="s">
        <v>84</v>
      </c>
      <c r="Q358" s="102"/>
    </row>
    <row r="359" spans="1:17" s="153" customFormat="1" ht="180" x14ac:dyDescent="0.2">
      <c r="A359" s="102"/>
      <c r="B359" s="148" t="s">
        <v>529</v>
      </c>
      <c r="C359" s="149">
        <v>10</v>
      </c>
      <c r="D359" s="128" t="s">
        <v>81</v>
      </c>
      <c r="E359" s="128" t="s">
        <v>179</v>
      </c>
      <c r="F359" s="150"/>
      <c r="G359" s="150"/>
      <c r="H359" s="151">
        <v>160</v>
      </c>
      <c r="I359" s="150">
        <v>320</v>
      </c>
      <c r="J359" s="150">
        <v>320</v>
      </c>
      <c r="K359" s="150">
        <f t="shared" si="29"/>
        <v>800</v>
      </c>
      <c r="L359" s="128" t="s">
        <v>74</v>
      </c>
      <c r="M359" s="152"/>
      <c r="N359" s="167" t="s">
        <v>530</v>
      </c>
      <c r="O359" s="152" t="s">
        <v>531</v>
      </c>
      <c r="P359" s="152" t="s">
        <v>84</v>
      </c>
      <c r="Q359" s="102"/>
    </row>
    <row r="360" spans="1:17" s="153" customFormat="1" ht="165" x14ac:dyDescent="0.2">
      <c r="A360" s="102"/>
      <c r="B360" s="148" t="s">
        <v>532</v>
      </c>
      <c r="C360" s="149">
        <v>14.858000000000001</v>
      </c>
      <c r="D360" s="128" t="s">
        <v>81</v>
      </c>
      <c r="E360" s="128" t="s">
        <v>179</v>
      </c>
      <c r="F360" s="150"/>
      <c r="G360" s="150"/>
      <c r="H360" s="151">
        <v>180</v>
      </c>
      <c r="I360" s="150">
        <v>360</v>
      </c>
      <c r="J360" s="150">
        <v>360</v>
      </c>
      <c r="K360" s="150">
        <f t="shared" si="29"/>
        <v>900</v>
      </c>
      <c r="L360" s="128" t="s">
        <v>74</v>
      </c>
      <c r="M360" s="152"/>
      <c r="N360" s="167" t="s">
        <v>533</v>
      </c>
      <c r="O360" s="152" t="s">
        <v>351</v>
      </c>
      <c r="P360" s="152" t="s">
        <v>166</v>
      </c>
      <c r="Q360" s="102"/>
    </row>
    <row r="361" spans="1:17" s="153" customFormat="1" ht="120" x14ac:dyDescent="0.2">
      <c r="A361" s="102"/>
      <c r="B361" s="148" t="s">
        <v>534</v>
      </c>
      <c r="C361" s="149">
        <v>10.175000000000001</v>
      </c>
      <c r="D361" s="128" t="s">
        <v>81</v>
      </c>
      <c r="E361" s="128" t="s">
        <v>179</v>
      </c>
      <c r="F361" s="150"/>
      <c r="G361" s="150"/>
      <c r="H361" s="151">
        <v>90</v>
      </c>
      <c r="I361" s="150">
        <v>180</v>
      </c>
      <c r="J361" s="150">
        <v>180</v>
      </c>
      <c r="K361" s="150">
        <f t="shared" si="29"/>
        <v>450</v>
      </c>
      <c r="L361" s="128" t="s">
        <v>74</v>
      </c>
      <c r="M361" s="152"/>
      <c r="N361" s="167" t="s">
        <v>535</v>
      </c>
      <c r="O361" s="152" t="s">
        <v>378</v>
      </c>
      <c r="P361" s="152" t="s">
        <v>95</v>
      </c>
      <c r="Q361" s="102"/>
    </row>
    <row r="362" spans="1:17" s="153" customFormat="1" ht="225" x14ac:dyDescent="0.2">
      <c r="A362" s="102"/>
      <c r="B362" s="148" t="s">
        <v>536</v>
      </c>
      <c r="C362" s="149">
        <v>1.5</v>
      </c>
      <c r="D362" s="128" t="s">
        <v>81</v>
      </c>
      <c r="E362" s="128" t="s">
        <v>179</v>
      </c>
      <c r="F362" s="150"/>
      <c r="G362" s="150"/>
      <c r="H362" s="151">
        <v>70</v>
      </c>
      <c r="I362" s="150">
        <v>140</v>
      </c>
      <c r="J362" s="150">
        <v>140</v>
      </c>
      <c r="K362" s="150">
        <f t="shared" si="29"/>
        <v>350</v>
      </c>
      <c r="L362" s="128" t="s">
        <v>74</v>
      </c>
      <c r="M362" s="152"/>
      <c r="N362" s="167" t="s">
        <v>537</v>
      </c>
      <c r="O362" s="152" t="s">
        <v>131</v>
      </c>
      <c r="P362" s="152" t="s">
        <v>132</v>
      </c>
      <c r="Q362" s="102"/>
    </row>
    <row r="363" spans="1:17" s="153" customFormat="1" ht="270" x14ac:dyDescent="0.2">
      <c r="A363" s="102"/>
      <c r="B363" s="148" t="s">
        <v>538</v>
      </c>
      <c r="C363" s="149">
        <v>8.68</v>
      </c>
      <c r="D363" s="128" t="s">
        <v>81</v>
      </c>
      <c r="E363" s="128" t="s">
        <v>179</v>
      </c>
      <c r="F363" s="150"/>
      <c r="G363" s="150"/>
      <c r="H363" s="151">
        <v>80</v>
      </c>
      <c r="I363" s="150">
        <v>160</v>
      </c>
      <c r="J363" s="150">
        <v>160</v>
      </c>
      <c r="K363" s="150">
        <f t="shared" si="29"/>
        <v>400</v>
      </c>
      <c r="L363" s="128" t="s">
        <v>74</v>
      </c>
      <c r="M363" s="152"/>
      <c r="N363" s="167" t="s">
        <v>539</v>
      </c>
      <c r="O363" s="152" t="s">
        <v>220</v>
      </c>
      <c r="P363" s="152" t="s">
        <v>155</v>
      </c>
      <c r="Q363" s="102"/>
    </row>
    <row r="364" spans="1:17" s="153" customFormat="1" ht="210" x14ac:dyDescent="0.2">
      <c r="A364" s="102"/>
      <c r="B364" s="148" t="s">
        <v>540</v>
      </c>
      <c r="C364" s="149">
        <v>23.16</v>
      </c>
      <c r="D364" s="128" t="s">
        <v>81</v>
      </c>
      <c r="E364" s="128" t="s">
        <v>179</v>
      </c>
      <c r="F364" s="150"/>
      <c r="G364" s="150"/>
      <c r="H364" s="151">
        <v>180</v>
      </c>
      <c r="I364" s="150">
        <v>360</v>
      </c>
      <c r="J364" s="150">
        <v>360</v>
      </c>
      <c r="K364" s="150">
        <f t="shared" si="29"/>
        <v>900</v>
      </c>
      <c r="L364" s="128" t="s">
        <v>74</v>
      </c>
      <c r="M364" s="152"/>
      <c r="N364" s="167" t="s">
        <v>541</v>
      </c>
      <c r="O364" s="152" t="s">
        <v>262</v>
      </c>
      <c r="P364" s="152" t="s">
        <v>95</v>
      </c>
      <c r="Q364" s="102"/>
    </row>
    <row r="365" spans="1:17" s="153" customFormat="1" ht="210" x14ac:dyDescent="0.2">
      <c r="A365" s="102"/>
      <c r="B365" s="148" t="s">
        <v>542</v>
      </c>
      <c r="C365" s="149">
        <v>9.2149999999999999</v>
      </c>
      <c r="D365" s="128" t="s">
        <v>81</v>
      </c>
      <c r="E365" s="128" t="s">
        <v>179</v>
      </c>
      <c r="F365" s="150"/>
      <c r="G365" s="150"/>
      <c r="H365" s="151">
        <v>80</v>
      </c>
      <c r="I365" s="150">
        <v>160</v>
      </c>
      <c r="J365" s="150">
        <v>160</v>
      </c>
      <c r="K365" s="150">
        <f t="shared" si="29"/>
        <v>400</v>
      </c>
      <c r="L365" s="128" t="s">
        <v>74</v>
      </c>
      <c r="M365" s="152"/>
      <c r="N365" s="167" t="s">
        <v>543</v>
      </c>
      <c r="O365" s="152" t="s">
        <v>512</v>
      </c>
      <c r="P365" s="152" t="s">
        <v>166</v>
      </c>
      <c r="Q365" s="102"/>
    </row>
    <row r="366" spans="1:17" s="153" customFormat="1" ht="90" x14ac:dyDescent="0.2">
      <c r="A366" s="102"/>
      <c r="B366" s="148" t="s">
        <v>544</v>
      </c>
      <c r="C366" s="149">
        <v>29.187000000000001</v>
      </c>
      <c r="D366" s="128" t="s">
        <v>81</v>
      </c>
      <c r="E366" s="128" t="s">
        <v>179</v>
      </c>
      <c r="F366" s="150"/>
      <c r="G366" s="150"/>
      <c r="H366" s="151">
        <v>300</v>
      </c>
      <c r="I366" s="150">
        <v>600</v>
      </c>
      <c r="J366" s="150">
        <v>600</v>
      </c>
      <c r="K366" s="150">
        <f t="shared" si="29"/>
        <v>1500</v>
      </c>
      <c r="L366" s="128" t="s">
        <v>517</v>
      </c>
      <c r="M366" s="152"/>
      <c r="N366" s="167" t="s">
        <v>545</v>
      </c>
      <c r="O366" s="152" t="s">
        <v>206</v>
      </c>
      <c r="P366" s="152" t="s">
        <v>95</v>
      </c>
      <c r="Q366" s="102"/>
    </row>
    <row r="367" spans="1:17" s="153" customFormat="1" ht="90" x14ac:dyDescent="0.2">
      <c r="A367" s="102"/>
      <c r="B367" s="148" t="s">
        <v>546</v>
      </c>
      <c r="C367" s="149">
        <v>23.42</v>
      </c>
      <c r="D367" s="128" t="s">
        <v>81</v>
      </c>
      <c r="E367" s="128" t="s">
        <v>179</v>
      </c>
      <c r="F367" s="150"/>
      <c r="G367" s="150"/>
      <c r="H367" s="151">
        <v>240</v>
      </c>
      <c r="I367" s="150">
        <v>480</v>
      </c>
      <c r="J367" s="150">
        <v>480</v>
      </c>
      <c r="K367" s="150">
        <f t="shared" si="29"/>
        <v>1200</v>
      </c>
      <c r="L367" s="128" t="s">
        <v>517</v>
      </c>
      <c r="M367" s="152"/>
      <c r="N367" s="167" t="s">
        <v>547</v>
      </c>
      <c r="O367" s="152" t="s">
        <v>194</v>
      </c>
      <c r="P367" s="152" t="s">
        <v>166</v>
      </c>
      <c r="Q367" s="102"/>
    </row>
    <row r="368" spans="1:17" s="153" customFormat="1" ht="285" x14ac:dyDescent="0.2">
      <c r="A368" s="102"/>
      <c r="B368" s="148" t="s">
        <v>548</v>
      </c>
      <c r="C368" s="149">
        <v>21.279</v>
      </c>
      <c r="D368" s="128" t="s">
        <v>81</v>
      </c>
      <c r="E368" s="128" t="s">
        <v>179</v>
      </c>
      <c r="F368" s="150"/>
      <c r="G368" s="150"/>
      <c r="H368" s="151">
        <v>170</v>
      </c>
      <c r="I368" s="150">
        <v>340</v>
      </c>
      <c r="J368" s="150">
        <v>340</v>
      </c>
      <c r="K368" s="150">
        <f t="shared" si="29"/>
        <v>850</v>
      </c>
      <c r="L368" s="128" t="s">
        <v>74</v>
      </c>
      <c r="M368" s="152"/>
      <c r="N368" s="167" t="s">
        <v>549</v>
      </c>
      <c r="O368" s="152" t="s">
        <v>550</v>
      </c>
      <c r="P368" s="152" t="s">
        <v>155</v>
      </c>
      <c r="Q368" s="102"/>
    </row>
    <row r="369" spans="1:17" s="153" customFormat="1" ht="165" x14ac:dyDescent="0.2">
      <c r="A369" s="102"/>
      <c r="B369" s="148" t="s">
        <v>551</v>
      </c>
      <c r="C369" s="149">
        <v>28.8</v>
      </c>
      <c r="D369" s="128" t="s">
        <v>81</v>
      </c>
      <c r="E369" s="128" t="s">
        <v>179</v>
      </c>
      <c r="F369" s="150"/>
      <c r="G369" s="150"/>
      <c r="H369" s="151">
        <v>110</v>
      </c>
      <c r="I369" s="150">
        <v>220</v>
      </c>
      <c r="J369" s="150">
        <v>220</v>
      </c>
      <c r="K369" s="150">
        <f t="shared" si="29"/>
        <v>550</v>
      </c>
      <c r="L369" s="128" t="s">
        <v>74</v>
      </c>
      <c r="M369" s="152"/>
      <c r="N369" s="167" t="s">
        <v>552</v>
      </c>
      <c r="O369" s="152" t="s">
        <v>196</v>
      </c>
      <c r="P369" s="152" t="s">
        <v>166</v>
      </c>
      <c r="Q369" s="102"/>
    </row>
    <row r="370" spans="1:17" s="153" customFormat="1" ht="135" x14ac:dyDescent="0.2">
      <c r="A370" s="102"/>
      <c r="B370" s="148" t="s">
        <v>553</v>
      </c>
      <c r="C370" s="149">
        <v>4.45</v>
      </c>
      <c r="D370" s="128" t="s">
        <v>81</v>
      </c>
      <c r="E370" s="128" t="s">
        <v>179</v>
      </c>
      <c r="F370" s="150"/>
      <c r="G370" s="150"/>
      <c r="H370" s="151">
        <v>34</v>
      </c>
      <c r="I370" s="150">
        <v>68</v>
      </c>
      <c r="J370" s="150">
        <v>68</v>
      </c>
      <c r="K370" s="150">
        <f t="shared" si="29"/>
        <v>170</v>
      </c>
      <c r="L370" s="128" t="s">
        <v>74</v>
      </c>
      <c r="M370" s="152"/>
      <c r="N370" s="167" t="s">
        <v>554</v>
      </c>
      <c r="O370" s="152" t="s">
        <v>515</v>
      </c>
      <c r="P370" s="152" t="s">
        <v>95</v>
      </c>
      <c r="Q370" s="102"/>
    </row>
    <row r="371" spans="1:17" s="153" customFormat="1" ht="225" x14ac:dyDescent="0.2">
      <c r="A371" s="102"/>
      <c r="B371" s="148" t="s">
        <v>555</v>
      </c>
      <c r="C371" s="149">
        <v>29.01</v>
      </c>
      <c r="D371" s="128" t="s">
        <v>81</v>
      </c>
      <c r="E371" s="128" t="s">
        <v>179</v>
      </c>
      <c r="F371" s="150"/>
      <c r="G371" s="150"/>
      <c r="H371" s="151">
        <v>198</v>
      </c>
      <c r="I371" s="150">
        <v>396</v>
      </c>
      <c r="J371" s="150">
        <v>396</v>
      </c>
      <c r="K371" s="150">
        <f t="shared" si="29"/>
        <v>990</v>
      </c>
      <c r="L371" s="128" t="s">
        <v>74</v>
      </c>
      <c r="M371" s="152"/>
      <c r="N371" s="167" t="s">
        <v>556</v>
      </c>
      <c r="O371" s="152" t="s">
        <v>118</v>
      </c>
      <c r="P371" s="152" t="s">
        <v>84</v>
      </c>
      <c r="Q371" s="102"/>
    </row>
    <row r="372" spans="1:17" s="153" customFormat="1" ht="105" x14ac:dyDescent="0.2">
      <c r="A372" s="102"/>
      <c r="B372" s="148" t="s">
        <v>557</v>
      </c>
      <c r="C372" s="149">
        <v>11.275</v>
      </c>
      <c r="D372" s="128" t="s">
        <v>81</v>
      </c>
      <c r="E372" s="128" t="s">
        <v>179</v>
      </c>
      <c r="F372" s="150"/>
      <c r="G372" s="150"/>
      <c r="H372" s="151">
        <v>110</v>
      </c>
      <c r="I372" s="150">
        <v>220</v>
      </c>
      <c r="J372" s="150">
        <v>220</v>
      </c>
      <c r="K372" s="150">
        <f t="shared" si="29"/>
        <v>550</v>
      </c>
      <c r="L372" s="128" t="s">
        <v>74</v>
      </c>
      <c r="M372" s="152"/>
      <c r="N372" s="167" t="s">
        <v>558</v>
      </c>
      <c r="O372" s="152" t="s">
        <v>204</v>
      </c>
      <c r="P372" s="152" t="s">
        <v>166</v>
      </c>
      <c r="Q372" s="102"/>
    </row>
    <row r="373" spans="1:17" s="153" customFormat="1" ht="300" x14ac:dyDescent="0.2">
      <c r="A373" s="102"/>
      <c r="B373" s="148" t="s">
        <v>559</v>
      </c>
      <c r="C373" s="149">
        <v>26.04</v>
      </c>
      <c r="D373" s="128" t="s">
        <v>81</v>
      </c>
      <c r="E373" s="128" t="s">
        <v>179</v>
      </c>
      <c r="F373" s="150"/>
      <c r="G373" s="150"/>
      <c r="H373" s="151">
        <v>380</v>
      </c>
      <c r="I373" s="150">
        <v>760</v>
      </c>
      <c r="J373" s="150">
        <v>760</v>
      </c>
      <c r="K373" s="150">
        <f t="shared" si="29"/>
        <v>1900</v>
      </c>
      <c r="L373" s="128" t="s">
        <v>517</v>
      </c>
      <c r="M373" s="152"/>
      <c r="N373" s="167" t="s">
        <v>560</v>
      </c>
      <c r="O373" s="152" t="s">
        <v>222</v>
      </c>
      <c r="P373" s="152" t="s">
        <v>155</v>
      </c>
      <c r="Q373" s="102"/>
    </row>
    <row r="374" spans="1:17" s="153" customFormat="1" ht="120" x14ac:dyDescent="0.2">
      <c r="A374" s="102"/>
      <c r="B374" s="148" t="s">
        <v>561</v>
      </c>
      <c r="C374" s="149">
        <v>17.37</v>
      </c>
      <c r="D374" s="128" t="s">
        <v>81</v>
      </c>
      <c r="E374" s="128" t="s">
        <v>179</v>
      </c>
      <c r="F374" s="150"/>
      <c r="G374" s="150"/>
      <c r="H374" s="151">
        <v>140</v>
      </c>
      <c r="I374" s="150">
        <v>280</v>
      </c>
      <c r="J374" s="150">
        <v>280</v>
      </c>
      <c r="K374" s="150">
        <f t="shared" si="29"/>
        <v>700</v>
      </c>
      <c r="L374" s="128" t="s">
        <v>517</v>
      </c>
      <c r="M374" s="152"/>
      <c r="N374" s="167" t="s">
        <v>562</v>
      </c>
      <c r="O374" s="152" t="s">
        <v>375</v>
      </c>
      <c r="P374" s="152" t="s">
        <v>95</v>
      </c>
      <c r="Q374" s="102"/>
    </row>
    <row r="375" spans="1:17" s="153" customFormat="1" ht="255" x14ac:dyDescent="0.2">
      <c r="A375" s="102"/>
      <c r="B375" s="148" t="s">
        <v>563</v>
      </c>
      <c r="C375" s="149">
        <v>14</v>
      </c>
      <c r="D375" s="128" t="s">
        <v>81</v>
      </c>
      <c r="E375" s="128" t="s">
        <v>179</v>
      </c>
      <c r="F375" s="150"/>
      <c r="G375" s="150"/>
      <c r="H375" s="151">
        <v>140</v>
      </c>
      <c r="I375" s="150">
        <v>280</v>
      </c>
      <c r="J375" s="150">
        <v>280</v>
      </c>
      <c r="K375" s="150">
        <f t="shared" si="29"/>
        <v>700</v>
      </c>
      <c r="L375" s="128" t="s">
        <v>74</v>
      </c>
      <c r="M375" s="152"/>
      <c r="N375" s="167" t="s">
        <v>564</v>
      </c>
      <c r="O375" s="152" t="s">
        <v>194</v>
      </c>
      <c r="P375" s="152" t="s">
        <v>166</v>
      </c>
      <c r="Q375" s="102"/>
    </row>
    <row r="376" spans="1:17" s="153" customFormat="1" ht="105" x14ac:dyDescent="0.2">
      <c r="A376" s="102"/>
      <c r="B376" s="148" t="s">
        <v>565</v>
      </c>
      <c r="C376" s="149">
        <v>8.4499999999999993</v>
      </c>
      <c r="D376" s="128" t="s">
        <v>81</v>
      </c>
      <c r="E376" s="128" t="s">
        <v>179</v>
      </c>
      <c r="F376" s="150"/>
      <c r="G376" s="150"/>
      <c r="H376" s="151">
        <v>64</v>
      </c>
      <c r="I376" s="150">
        <v>128</v>
      </c>
      <c r="J376" s="150">
        <v>128</v>
      </c>
      <c r="K376" s="150">
        <f t="shared" si="29"/>
        <v>320</v>
      </c>
      <c r="L376" s="128" t="s">
        <v>74</v>
      </c>
      <c r="M376" s="152"/>
      <c r="N376" s="167" t="s">
        <v>566</v>
      </c>
      <c r="O376" s="152" t="s">
        <v>268</v>
      </c>
      <c r="P376" s="152" t="s">
        <v>95</v>
      </c>
      <c r="Q376" s="102"/>
    </row>
    <row r="377" spans="1:17" s="153" customFormat="1" ht="225" x14ac:dyDescent="0.2">
      <c r="A377" s="102"/>
      <c r="B377" s="148" t="s">
        <v>567</v>
      </c>
      <c r="C377" s="149">
        <v>9.5</v>
      </c>
      <c r="D377" s="128" t="s">
        <v>81</v>
      </c>
      <c r="E377" s="128" t="s">
        <v>179</v>
      </c>
      <c r="F377" s="150"/>
      <c r="G377" s="150"/>
      <c r="H377" s="151">
        <v>84</v>
      </c>
      <c r="I377" s="150">
        <v>168</v>
      </c>
      <c r="J377" s="150">
        <v>168</v>
      </c>
      <c r="K377" s="150">
        <f t="shared" si="29"/>
        <v>420</v>
      </c>
      <c r="L377" s="128" t="s">
        <v>74</v>
      </c>
      <c r="M377" s="152"/>
      <c r="N377" s="167" t="s">
        <v>568</v>
      </c>
      <c r="O377" s="152" t="s">
        <v>181</v>
      </c>
      <c r="P377" s="152" t="s">
        <v>155</v>
      </c>
      <c r="Q377" s="102"/>
    </row>
    <row r="378" spans="1:17" s="153" customFormat="1" ht="165" x14ac:dyDescent="0.2">
      <c r="A378" s="102"/>
      <c r="B378" s="148" t="s">
        <v>569</v>
      </c>
      <c r="C378" s="149">
        <v>13.2</v>
      </c>
      <c r="D378" s="128" t="s">
        <v>81</v>
      </c>
      <c r="E378" s="128" t="s">
        <v>179</v>
      </c>
      <c r="F378" s="150"/>
      <c r="G378" s="150"/>
      <c r="H378" s="151">
        <v>60</v>
      </c>
      <c r="I378" s="150">
        <v>120</v>
      </c>
      <c r="J378" s="150">
        <v>120</v>
      </c>
      <c r="K378" s="150">
        <f t="shared" si="29"/>
        <v>300</v>
      </c>
      <c r="L378" s="128" t="s">
        <v>74</v>
      </c>
      <c r="M378" s="152"/>
      <c r="N378" s="167" t="s">
        <v>570</v>
      </c>
      <c r="O378" s="152" t="s">
        <v>405</v>
      </c>
      <c r="P378" s="152" t="s">
        <v>166</v>
      </c>
      <c r="Q378" s="102"/>
    </row>
    <row r="379" spans="1:17" s="153" customFormat="1" ht="225" x14ac:dyDescent="0.2">
      <c r="A379" s="102"/>
      <c r="B379" s="148" t="s">
        <v>571</v>
      </c>
      <c r="C379" s="149">
        <v>22.58</v>
      </c>
      <c r="D379" s="128" t="s">
        <v>81</v>
      </c>
      <c r="E379" s="128" t="s">
        <v>179</v>
      </c>
      <c r="F379" s="150"/>
      <c r="G379" s="150"/>
      <c r="H379" s="151">
        <v>200</v>
      </c>
      <c r="I379" s="150">
        <v>400</v>
      </c>
      <c r="J379" s="150">
        <v>400</v>
      </c>
      <c r="K379" s="150">
        <f t="shared" si="29"/>
        <v>1000</v>
      </c>
      <c r="L379" s="128" t="s">
        <v>517</v>
      </c>
      <c r="M379" s="152"/>
      <c r="N379" s="167" t="s">
        <v>572</v>
      </c>
      <c r="O379" s="152" t="s">
        <v>172</v>
      </c>
      <c r="P379" s="152" t="s">
        <v>166</v>
      </c>
      <c r="Q379" s="102"/>
    </row>
    <row r="380" spans="1:17" s="153" customFormat="1" ht="240" x14ac:dyDescent="0.2">
      <c r="A380" s="102"/>
      <c r="B380" s="148" t="s">
        <v>573</v>
      </c>
      <c r="C380" s="149">
        <v>5.9279999999999999</v>
      </c>
      <c r="D380" s="128" t="s">
        <v>81</v>
      </c>
      <c r="E380" s="128" t="s">
        <v>179</v>
      </c>
      <c r="F380" s="150"/>
      <c r="G380" s="150"/>
      <c r="H380" s="151">
        <v>110</v>
      </c>
      <c r="I380" s="150">
        <v>220</v>
      </c>
      <c r="J380" s="150">
        <v>220</v>
      </c>
      <c r="K380" s="150">
        <f t="shared" si="29"/>
        <v>550</v>
      </c>
      <c r="L380" s="128" t="s">
        <v>74</v>
      </c>
      <c r="M380" s="152"/>
      <c r="N380" s="167" t="s">
        <v>574</v>
      </c>
      <c r="O380" s="152" t="s">
        <v>550</v>
      </c>
      <c r="P380" s="152" t="s">
        <v>155</v>
      </c>
      <c r="Q380" s="102"/>
    </row>
    <row r="381" spans="1:17" s="153" customFormat="1" ht="150" x14ac:dyDescent="0.2">
      <c r="A381" s="102"/>
      <c r="B381" s="148" t="s">
        <v>575</v>
      </c>
      <c r="C381" s="149">
        <v>11.05</v>
      </c>
      <c r="D381" s="128" t="s">
        <v>81</v>
      </c>
      <c r="E381" s="128" t="s">
        <v>179</v>
      </c>
      <c r="F381" s="150"/>
      <c r="G381" s="150"/>
      <c r="H381" s="151">
        <v>110</v>
      </c>
      <c r="I381" s="150">
        <v>220</v>
      </c>
      <c r="J381" s="150">
        <v>220</v>
      </c>
      <c r="K381" s="150">
        <f t="shared" si="29"/>
        <v>550</v>
      </c>
      <c r="L381" s="128" t="s">
        <v>517</v>
      </c>
      <c r="M381" s="152"/>
      <c r="N381" s="167" t="s">
        <v>576</v>
      </c>
      <c r="O381" s="152" t="s">
        <v>245</v>
      </c>
      <c r="P381" s="152" t="s">
        <v>166</v>
      </c>
      <c r="Q381" s="102"/>
    </row>
    <row r="382" spans="1:17" s="153" customFormat="1" ht="135" x14ac:dyDescent="0.2">
      <c r="A382" s="102"/>
      <c r="B382" s="148" t="s">
        <v>577</v>
      </c>
      <c r="C382" s="149">
        <v>6.25</v>
      </c>
      <c r="D382" s="128" t="s">
        <v>81</v>
      </c>
      <c r="E382" s="128" t="s">
        <v>179</v>
      </c>
      <c r="F382" s="150"/>
      <c r="G382" s="150"/>
      <c r="H382" s="151">
        <v>50</v>
      </c>
      <c r="I382" s="150">
        <v>100</v>
      </c>
      <c r="J382" s="150">
        <v>100</v>
      </c>
      <c r="K382" s="150">
        <f t="shared" si="29"/>
        <v>250</v>
      </c>
      <c r="L382" s="128" t="s">
        <v>74</v>
      </c>
      <c r="M382" s="152"/>
      <c r="N382" s="167" t="s">
        <v>578</v>
      </c>
      <c r="O382" s="152" t="s">
        <v>499</v>
      </c>
      <c r="P382" s="152" t="s">
        <v>166</v>
      </c>
      <c r="Q382" s="102"/>
    </row>
    <row r="383" spans="1:17" s="153" customFormat="1" ht="270" x14ac:dyDescent="0.2">
      <c r="A383" s="102"/>
      <c r="B383" s="148" t="s">
        <v>579</v>
      </c>
      <c r="C383" s="149">
        <v>10.538</v>
      </c>
      <c r="D383" s="128" t="s">
        <v>81</v>
      </c>
      <c r="E383" s="128" t="s">
        <v>179</v>
      </c>
      <c r="F383" s="150"/>
      <c r="G383" s="150"/>
      <c r="H383" s="151">
        <v>130</v>
      </c>
      <c r="I383" s="150">
        <v>260</v>
      </c>
      <c r="J383" s="150">
        <v>260</v>
      </c>
      <c r="K383" s="150">
        <f t="shared" si="29"/>
        <v>650</v>
      </c>
      <c r="L383" s="128" t="s">
        <v>74</v>
      </c>
      <c r="M383" s="152"/>
      <c r="N383" s="167" t="s">
        <v>580</v>
      </c>
      <c r="O383" s="152" t="s">
        <v>118</v>
      </c>
      <c r="P383" s="152" t="s">
        <v>84</v>
      </c>
      <c r="Q383" s="102"/>
    </row>
    <row r="384" spans="1:17" s="153" customFormat="1" ht="135" x14ac:dyDescent="0.2">
      <c r="A384" s="102"/>
      <c r="B384" s="148" t="s">
        <v>581</v>
      </c>
      <c r="C384" s="149">
        <v>11.68</v>
      </c>
      <c r="D384" s="128" t="s">
        <v>81</v>
      </c>
      <c r="E384" s="128" t="s">
        <v>179</v>
      </c>
      <c r="F384" s="150"/>
      <c r="G384" s="150"/>
      <c r="H384" s="151">
        <v>90</v>
      </c>
      <c r="I384" s="150">
        <v>180</v>
      </c>
      <c r="J384" s="150">
        <v>180</v>
      </c>
      <c r="K384" s="150">
        <f t="shared" si="29"/>
        <v>450</v>
      </c>
      <c r="L384" s="128" t="s">
        <v>74</v>
      </c>
      <c r="M384" s="152"/>
      <c r="N384" s="167" t="s">
        <v>582</v>
      </c>
      <c r="O384" s="152" t="s">
        <v>382</v>
      </c>
      <c r="P384" s="152" t="s">
        <v>95</v>
      </c>
      <c r="Q384" s="102"/>
    </row>
    <row r="385" spans="1:17" s="153" customFormat="1" ht="120" x14ac:dyDescent="0.2">
      <c r="A385" s="102"/>
      <c r="B385" s="148" t="s">
        <v>583</v>
      </c>
      <c r="C385" s="149">
        <v>9.8000000000000007</v>
      </c>
      <c r="D385" s="128" t="s">
        <v>81</v>
      </c>
      <c r="E385" s="128" t="s">
        <v>179</v>
      </c>
      <c r="F385" s="150"/>
      <c r="G385" s="150"/>
      <c r="H385" s="151">
        <v>80</v>
      </c>
      <c r="I385" s="150">
        <v>160</v>
      </c>
      <c r="J385" s="150">
        <v>160</v>
      </c>
      <c r="K385" s="150">
        <f t="shared" si="29"/>
        <v>400</v>
      </c>
      <c r="L385" s="128" t="s">
        <v>74</v>
      </c>
      <c r="M385" s="152"/>
      <c r="N385" s="167" t="s">
        <v>584</v>
      </c>
      <c r="O385" s="152" t="s">
        <v>206</v>
      </c>
      <c r="P385" s="152" t="s">
        <v>95</v>
      </c>
      <c r="Q385" s="102"/>
    </row>
    <row r="386" spans="1:17" s="153" customFormat="1" ht="90" x14ac:dyDescent="0.2">
      <c r="A386" s="102"/>
      <c r="B386" s="148" t="s">
        <v>585</v>
      </c>
      <c r="C386" s="149">
        <v>16</v>
      </c>
      <c r="D386" s="128" t="s">
        <v>81</v>
      </c>
      <c r="E386" s="128" t="s">
        <v>179</v>
      </c>
      <c r="F386" s="150"/>
      <c r="G386" s="150"/>
      <c r="H386" s="151">
        <v>130</v>
      </c>
      <c r="I386" s="150">
        <v>260</v>
      </c>
      <c r="J386" s="150">
        <v>260</v>
      </c>
      <c r="K386" s="150">
        <f t="shared" si="29"/>
        <v>650</v>
      </c>
      <c r="L386" s="128" t="s">
        <v>74</v>
      </c>
      <c r="M386" s="152"/>
      <c r="N386" s="167" t="s">
        <v>586</v>
      </c>
      <c r="O386" s="152" t="s">
        <v>202</v>
      </c>
      <c r="P386" s="152" t="s">
        <v>166</v>
      </c>
      <c r="Q386" s="102"/>
    </row>
    <row r="387" spans="1:17" s="153" customFormat="1" ht="225" x14ac:dyDescent="0.2">
      <c r="A387" s="102"/>
      <c r="B387" s="148" t="s">
        <v>587</v>
      </c>
      <c r="C387" s="149">
        <v>8.11</v>
      </c>
      <c r="D387" s="128" t="s">
        <v>81</v>
      </c>
      <c r="E387" s="128" t="s">
        <v>179</v>
      </c>
      <c r="F387" s="150"/>
      <c r="G387" s="150"/>
      <c r="H387" s="151">
        <v>80</v>
      </c>
      <c r="I387" s="150">
        <v>160</v>
      </c>
      <c r="J387" s="150">
        <v>160</v>
      </c>
      <c r="K387" s="150">
        <f t="shared" si="29"/>
        <v>400</v>
      </c>
      <c r="L387" s="128" t="s">
        <v>74</v>
      </c>
      <c r="M387" s="152"/>
      <c r="N387" s="167" t="s">
        <v>588</v>
      </c>
      <c r="O387" s="152" t="s">
        <v>220</v>
      </c>
      <c r="P387" s="152" t="s">
        <v>155</v>
      </c>
      <c r="Q387" s="102"/>
    </row>
    <row r="388" spans="1:17" s="153" customFormat="1" ht="165" x14ac:dyDescent="0.2">
      <c r="A388" s="102"/>
      <c r="B388" s="148" t="s">
        <v>589</v>
      </c>
      <c r="C388" s="149">
        <v>11.4</v>
      </c>
      <c r="D388" s="128" t="s">
        <v>81</v>
      </c>
      <c r="E388" s="128" t="s">
        <v>179</v>
      </c>
      <c r="F388" s="150"/>
      <c r="G388" s="150"/>
      <c r="H388" s="151">
        <v>46</v>
      </c>
      <c r="I388" s="150">
        <v>92</v>
      </c>
      <c r="J388" s="150">
        <v>92</v>
      </c>
      <c r="K388" s="150">
        <f t="shared" si="29"/>
        <v>230</v>
      </c>
      <c r="L388" s="128" t="s">
        <v>74</v>
      </c>
      <c r="M388" s="152"/>
      <c r="N388" s="167" t="s">
        <v>590</v>
      </c>
      <c r="O388" s="152" t="s">
        <v>351</v>
      </c>
      <c r="P388" s="152" t="s">
        <v>166</v>
      </c>
      <c r="Q388" s="102"/>
    </row>
    <row r="389" spans="1:17" s="153" customFormat="1" ht="240" x14ac:dyDescent="0.2">
      <c r="A389" s="102"/>
      <c r="B389" s="148" t="s">
        <v>591</v>
      </c>
      <c r="C389" s="149">
        <v>4.04</v>
      </c>
      <c r="D389" s="128" t="s">
        <v>81</v>
      </c>
      <c r="E389" s="128" t="s">
        <v>179</v>
      </c>
      <c r="F389" s="150"/>
      <c r="G389" s="150"/>
      <c r="H389" s="151">
        <v>30</v>
      </c>
      <c r="I389" s="150">
        <v>60</v>
      </c>
      <c r="J389" s="150">
        <v>60</v>
      </c>
      <c r="K389" s="150">
        <f t="shared" si="29"/>
        <v>150</v>
      </c>
      <c r="L389" s="128" t="s">
        <v>74</v>
      </c>
      <c r="M389" s="152"/>
      <c r="N389" s="167" t="s">
        <v>592</v>
      </c>
      <c r="O389" s="152" t="s">
        <v>402</v>
      </c>
      <c r="P389" s="152" t="s">
        <v>155</v>
      </c>
      <c r="Q389" s="102"/>
    </row>
    <row r="390" spans="1:17" s="153" customFormat="1" ht="90" x14ac:dyDescent="0.2">
      <c r="A390" s="102"/>
      <c r="B390" s="148" t="s">
        <v>593</v>
      </c>
      <c r="C390" s="149">
        <v>20.975000000000001</v>
      </c>
      <c r="D390" s="128" t="s">
        <v>81</v>
      </c>
      <c r="E390" s="128" t="s">
        <v>179</v>
      </c>
      <c r="F390" s="150"/>
      <c r="G390" s="150"/>
      <c r="H390" s="151">
        <v>70</v>
      </c>
      <c r="I390" s="150">
        <v>140</v>
      </c>
      <c r="J390" s="150">
        <v>140</v>
      </c>
      <c r="K390" s="150">
        <f t="shared" si="29"/>
        <v>350</v>
      </c>
      <c r="L390" s="128" t="s">
        <v>74</v>
      </c>
      <c r="M390" s="152"/>
      <c r="N390" s="167" t="s">
        <v>594</v>
      </c>
      <c r="O390" s="152" t="s">
        <v>202</v>
      </c>
      <c r="P390" s="152" t="s">
        <v>166</v>
      </c>
      <c r="Q390" s="102"/>
    </row>
    <row r="391" spans="1:17" s="153" customFormat="1" ht="120" x14ac:dyDescent="0.2">
      <c r="A391" s="102"/>
      <c r="B391" s="148" t="s">
        <v>595</v>
      </c>
      <c r="C391" s="149">
        <v>13.5</v>
      </c>
      <c r="D391" s="128" t="s">
        <v>81</v>
      </c>
      <c r="E391" s="128" t="s">
        <v>179</v>
      </c>
      <c r="F391" s="150"/>
      <c r="G391" s="150"/>
      <c r="H391" s="151">
        <v>110</v>
      </c>
      <c r="I391" s="150">
        <v>220</v>
      </c>
      <c r="J391" s="150">
        <v>220</v>
      </c>
      <c r="K391" s="150">
        <f t="shared" si="29"/>
        <v>550</v>
      </c>
      <c r="L391" s="128" t="s">
        <v>74</v>
      </c>
      <c r="M391" s="152"/>
      <c r="N391" s="167" t="s">
        <v>596</v>
      </c>
      <c r="O391" s="152" t="s">
        <v>342</v>
      </c>
      <c r="P391" s="152" t="s">
        <v>166</v>
      </c>
      <c r="Q391" s="102"/>
    </row>
    <row r="392" spans="1:17" s="153" customFormat="1" ht="135" x14ac:dyDescent="0.2">
      <c r="A392" s="102"/>
      <c r="B392" s="148" t="s">
        <v>597</v>
      </c>
      <c r="C392" s="149">
        <v>9.5749999999999993</v>
      </c>
      <c r="D392" s="128" t="s">
        <v>81</v>
      </c>
      <c r="E392" s="128" t="s">
        <v>179</v>
      </c>
      <c r="F392" s="150"/>
      <c r="G392" s="150"/>
      <c r="H392" s="151">
        <v>80</v>
      </c>
      <c r="I392" s="150">
        <v>160</v>
      </c>
      <c r="J392" s="150">
        <v>160</v>
      </c>
      <c r="K392" s="150">
        <f t="shared" si="29"/>
        <v>400</v>
      </c>
      <c r="L392" s="128" t="s">
        <v>74</v>
      </c>
      <c r="M392" s="152"/>
      <c r="N392" s="167" t="s">
        <v>598</v>
      </c>
      <c r="O392" s="152" t="s">
        <v>339</v>
      </c>
      <c r="P392" s="152" t="s">
        <v>166</v>
      </c>
      <c r="Q392" s="102"/>
    </row>
    <row r="393" spans="1:17" s="153" customFormat="1" ht="90" x14ac:dyDescent="0.2">
      <c r="A393" s="102"/>
      <c r="B393" s="148" t="s">
        <v>599</v>
      </c>
      <c r="C393" s="149">
        <v>16.5</v>
      </c>
      <c r="D393" s="128" t="s">
        <v>81</v>
      </c>
      <c r="E393" s="128" t="s">
        <v>179</v>
      </c>
      <c r="F393" s="150"/>
      <c r="G393" s="150"/>
      <c r="H393" s="151">
        <v>140</v>
      </c>
      <c r="I393" s="150">
        <v>280</v>
      </c>
      <c r="J393" s="150">
        <v>280</v>
      </c>
      <c r="K393" s="150">
        <f t="shared" si="29"/>
        <v>700</v>
      </c>
      <c r="L393" s="128" t="s">
        <v>74</v>
      </c>
      <c r="M393" s="152"/>
      <c r="N393" s="167" t="s">
        <v>600</v>
      </c>
      <c r="O393" s="152" t="s">
        <v>339</v>
      </c>
      <c r="P393" s="152" t="s">
        <v>166</v>
      </c>
      <c r="Q393" s="102"/>
    </row>
    <row r="394" spans="1:17" s="153" customFormat="1" ht="165" x14ac:dyDescent="0.2">
      <c r="A394" s="102"/>
      <c r="B394" s="148" t="s">
        <v>601</v>
      </c>
      <c r="C394" s="149">
        <v>13.4</v>
      </c>
      <c r="D394" s="128" t="s">
        <v>81</v>
      </c>
      <c r="E394" s="128" t="s">
        <v>179</v>
      </c>
      <c r="F394" s="150"/>
      <c r="G394" s="150"/>
      <c r="H394" s="151">
        <v>130</v>
      </c>
      <c r="I394" s="150">
        <v>260</v>
      </c>
      <c r="J394" s="150">
        <v>260</v>
      </c>
      <c r="K394" s="150">
        <f t="shared" si="29"/>
        <v>650</v>
      </c>
      <c r="L394" s="128" t="s">
        <v>74</v>
      </c>
      <c r="M394" s="152"/>
      <c r="N394" s="167" t="s">
        <v>602</v>
      </c>
      <c r="O394" s="152" t="s">
        <v>264</v>
      </c>
      <c r="P394" s="152" t="s">
        <v>155</v>
      </c>
      <c r="Q394" s="102"/>
    </row>
    <row r="395" spans="1:17" s="153" customFormat="1" ht="255" x14ac:dyDescent="0.2">
      <c r="A395" s="102"/>
      <c r="B395" s="148" t="s">
        <v>603</v>
      </c>
      <c r="C395" s="149">
        <v>4.0419999999999998</v>
      </c>
      <c r="D395" s="128" t="s">
        <v>81</v>
      </c>
      <c r="E395" s="128" t="s">
        <v>179</v>
      </c>
      <c r="F395" s="150"/>
      <c r="G395" s="150"/>
      <c r="H395" s="151">
        <v>32</v>
      </c>
      <c r="I395" s="150">
        <v>64</v>
      </c>
      <c r="J395" s="150">
        <v>64</v>
      </c>
      <c r="K395" s="150">
        <f t="shared" si="29"/>
        <v>160</v>
      </c>
      <c r="L395" s="128" t="s">
        <v>74</v>
      </c>
      <c r="M395" s="152"/>
      <c r="N395" s="167" t="s">
        <v>604</v>
      </c>
      <c r="O395" s="152" t="s">
        <v>339</v>
      </c>
      <c r="P395" s="152" t="s">
        <v>166</v>
      </c>
      <c r="Q395" s="102"/>
    </row>
    <row r="396" spans="1:17" s="153" customFormat="1" ht="270" x14ac:dyDescent="0.2">
      <c r="A396" s="102"/>
      <c r="B396" s="148" t="s">
        <v>605</v>
      </c>
      <c r="C396" s="149">
        <v>17.852</v>
      </c>
      <c r="D396" s="128" t="s">
        <v>81</v>
      </c>
      <c r="E396" s="128" t="s">
        <v>179</v>
      </c>
      <c r="F396" s="150"/>
      <c r="G396" s="150"/>
      <c r="H396" s="151">
        <v>140</v>
      </c>
      <c r="I396" s="150">
        <v>280</v>
      </c>
      <c r="J396" s="150">
        <v>280</v>
      </c>
      <c r="K396" s="150">
        <f t="shared" si="29"/>
        <v>700</v>
      </c>
      <c r="L396" s="128" t="s">
        <v>74</v>
      </c>
      <c r="M396" s="152"/>
      <c r="N396" s="167" t="s">
        <v>606</v>
      </c>
      <c r="O396" s="152" t="s">
        <v>607</v>
      </c>
      <c r="P396" s="152" t="s">
        <v>84</v>
      </c>
      <c r="Q396" s="102"/>
    </row>
    <row r="397" spans="1:17" s="153" customFormat="1" ht="135" x14ac:dyDescent="0.2">
      <c r="A397" s="102"/>
      <c r="B397" s="148" t="s">
        <v>608</v>
      </c>
      <c r="C397" s="149">
        <v>43.424999999999997</v>
      </c>
      <c r="D397" s="128" t="s">
        <v>81</v>
      </c>
      <c r="E397" s="128" t="s">
        <v>179</v>
      </c>
      <c r="F397" s="150"/>
      <c r="G397" s="150"/>
      <c r="H397" s="151">
        <v>304</v>
      </c>
      <c r="I397" s="150">
        <v>608</v>
      </c>
      <c r="J397" s="150">
        <v>608</v>
      </c>
      <c r="K397" s="150">
        <f t="shared" si="29"/>
        <v>1520</v>
      </c>
      <c r="L397" s="128" t="s">
        <v>517</v>
      </c>
      <c r="M397" s="152"/>
      <c r="N397" s="167" t="s">
        <v>609</v>
      </c>
      <c r="O397" s="152" t="s">
        <v>610</v>
      </c>
      <c r="P397" s="152" t="s">
        <v>95</v>
      </c>
      <c r="Q397" s="102"/>
    </row>
    <row r="398" spans="1:17" s="153" customFormat="1" ht="150" x14ac:dyDescent="0.2">
      <c r="A398" s="102"/>
      <c r="B398" s="148" t="s">
        <v>611</v>
      </c>
      <c r="C398" s="149">
        <v>4</v>
      </c>
      <c r="D398" s="128" t="s">
        <v>81</v>
      </c>
      <c r="E398" s="128" t="s">
        <v>179</v>
      </c>
      <c r="F398" s="150"/>
      <c r="G398" s="150"/>
      <c r="H398" s="151">
        <v>36</v>
      </c>
      <c r="I398" s="150">
        <v>72</v>
      </c>
      <c r="J398" s="150">
        <v>72</v>
      </c>
      <c r="K398" s="150">
        <f t="shared" si="29"/>
        <v>180</v>
      </c>
      <c r="L398" s="128" t="s">
        <v>74</v>
      </c>
      <c r="M398" s="152"/>
      <c r="N398" s="167" t="s">
        <v>612</v>
      </c>
      <c r="O398" s="152" t="s">
        <v>342</v>
      </c>
      <c r="P398" s="152" t="s">
        <v>166</v>
      </c>
      <c r="Q398" s="102"/>
    </row>
    <row r="399" spans="1:17" s="153" customFormat="1" ht="150" x14ac:dyDescent="0.2">
      <c r="A399" s="102"/>
      <c r="B399" s="148" t="s">
        <v>613</v>
      </c>
      <c r="C399" s="149">
        <v>5.4</v>
      </c>
      <c r="D399" s="128" t="s">
        <v>81</v>
      </c>
      <c r="E399" s="128" t="s">
        <v>179</v>
      </c>
      <c r="F399" s="150"/>
      <c r="G399" s="150"/>
      <c r="H399" s="151">
        <v>60</v>
      </c>
      <c r="I399" s="150">
        <v>120</v>
      </c>
      <c r="J399" s="150">
        <v>120</v>
      </c>
      <c r="K399" s="150">
        <f t="shared" si="29"/>
        <v>300</v>
      </c>
      <c r="L399" s="128" t="s">
        <v>74</v>
      </c>
      <c r="M399" s="152"/>
      <c r="N399" s="167" t="s">
        <v>614</v>
      </c>
      <c r="O399" s="152" t="s">
        <v>83</v>
      </c>
      <c r="P399" s="152" t="s">
        <v>84</v>
      </c>
      <c r="Q399" s="102"/>
    </row>
    <row r="400" spans="1:17" s="153" customFormat="1" ht="165" x14ac:dyDescent="0.2">
      <c r="A400" s="102"/>
      <c r="B400" s="148" t="s">
        <v>615</v>
      </c>
      <c r="C400" s="149">
        <v>18.158000000000001</v>
      </c>
      <c r="D400" s="128" t="s">
        <v>81</v>
      </c>
      <c r="E400" s="128" t="s">
        <v>179</v>
      </c>
      <c r="F400" s="150"/>
      <c r="G400" s="150"/>
      <c r="H400" s="151">
        <v>136</v>
      </c>
      <c r="I400" s="150">
        <v>272</v>
      </c>
      <c r="J400" s="150">
        <v>272</v>
      </c>
      <c r="K400" s="150">
        <f t="shared" si="29"/>
        <v>680</v>
      </c>
      <c r="L400" s="128" t="s">
        <v>74</v>
      </c>
      <c r="M400" s="152"/>
      <c r="N400" s="167" t="s">
        <v>616</v>
      </c>
      <c r="O400" s="152" t="s">
        <v>140</v>
      </c>
      <c r="P400" s="152" t="s">
        <v>84</v>
      </c>
      <c r="Q400" s="102"/>
    </row>
    <row r="401" spans="1:17" s="153" customFormat="1" ht="165" x14ac:dyDescent="0.2">
      <c r="A401" s="102"/>
      <c r="B401" s="148" t="s">
        <v>617</v>
      </c>
      <c r="C401" s="149">
        <v>10.92</v>
      </c>
      <c r="D401" s="128" t="s">
        <v>81</v>
      </c>
      <c r="E401" s="128" t="s">
        <v>179</v>
      </c>
      <c r="F401" s="150"/>
      <c r="G401" s="150"/>
      <c r="H401" s="151">
        <v>84</v>
      </c>
      <c r="I401" s="150">
        <v>168</v>
      </c>
      <c r="J401" s="150">
        <v>168</v>
      </c>
      <c r="K401" s="150">
        <f t="shared" si="29"/>
        <v>420</v>
      </c>
      <c r="L401" s="128" t="s">
        <v>74</v>
      </c>
      <c r="M401" s="152"/>
      <c r="N401" s="167" t="s">
        <v>618</v>
      </c>
      <c r="O401" s="152" t="s">
        <v>140</v>
      </c>
      <c r="P401" s="152" t="s">
        <v>84</v>
      </c>
      <c r="Q401" s="102"/>
    </row>
    <row r="402" spans="1:17" s="153" customFormat="1" ht="165" x14ac:dyDescent="0.2">
      <c r="A402" s="102"/>
      <c r="B402" s="148" t="s">
        <v>619</v>
      </c>
      <c r="C402" s="149">
        <v>12.686999999999999</v>
      </c>
      <c r="D402" s="128" t="s">
        <v>81</v>
      </c>
      <c r="E402" s="128" t="s">
        <v>179</v>
      </c>
      <c r="F402" s="150"/>
      <c r="G402" s="150"/>
      <c r="H402" s="151">
        <v>104</v>
      </c>
      <c r="I402" s="150">
        <v>208</v>
      </c>
      <c r="J402" s="150">
        <v>208</v>
      </c>
      <c r="K402" s="150">
        <f t="shared" si="29"/>
        <v>520</v>
      </c>
      <c r="L402" s="128" t="s">
        <v>74</v>
      </c>
      <c r="M402" s="152"/>
      <c r="N402" s="167" t="s">
        <v>620</v>
      </c>
      <c r="O402" s="152" t="s">
        <v>140</v>
      </c>
      <c r="P402" s="152" t="s">
        <v>84</v>
      </c>
      <c r="Q402" s="102"/>
    </row>
    <row r="403" spans="1:17" s="153" customFormat="1" ht="135" x14ac:dyDescent="0.2">
      <c r="A403" s="102"/>
      <c r="B403" s="148" t="s">
        <v>621</v>
      </c>
      <c r="C403" s="149">
        <v>23.518999999999998</v>
      </c>
      <c r="D403" s="128" t="s">
        <v>81</v>
      </c>
      <c r="E403" s="128" t="s">
        <v>179</v>
      </c>
      <c r="F403" s="150"/>
      <c r="G403" s="150"/>
      <c r="H403" s="151">
        <v>72</v>
      </c>
      <c r="I403" s="150">
        <v>144</v>
      </c>
      <c r="J403" s="150">
        <v>144</v>
      </c>
      <c r="K403" s="150">
        <f t="shared" si="29"/>
        <v>360</v>
      </c>
      <c r="L403" s="128" t="s">
        <v>74</v>
      </c>
      <c r="M403" s="152"/>
      <c r="N403" s="167" t="s">
        <v>622</v>
      </c>
      <c r="O403" s="152" t="s">
        <v>623</v>
      </c>
      <c r="P403" s="152" t="s">
        <v>84</v>
      </c>
      <c r="Q403" s="102"/>
    </row>
    <row r="404" spans="1:17" s="153" customFormat="1" ht="120" x14ac:dyDescent="0.2">
      <c r="A404" s="102"/>
      <c r="B404" s="148" t="s">
        <v>624</v>
      </c>
      <c r="C404" s="149">
        <v>25</v>
      </c>
      <c r="D404" s="128" t="s">
        <v>81</v>
      </c>
      <c r="E404" s="128" t="s">
        <v>179</v>
      </c>
      <c r="F404" s="150"/>
      <c r="G404" s="150"/>
      <c r="H404" s="151">
        <v>180</v>
      </c>
      <c r="I404" s="150">
        <v>360</v>
      </c>
      <c r="J404" s="150">
        <v>360</v>
      </c>
      <c r="K404" s="150">
        <f t="shared" si="29"/>
        <v>900</v>
      </c>
      <c r="L404" s="128" t="s">
        <v>74</v>
      </c>
      <c r="M404" s="152"/>
      <c r="N404" s="167" t="s">
        <v>625</v>
      </c>
      <c r="O404" s="152" t="s">
        <v>515</v>
      </c>
      <c r="P404" s="152" t="s">
        <v>95</v>
      </c>
      <c r="Q404" s="102"/>
    </row>
    <row r="405" spans="1:17" s="153" customFormat="1" ht="225" x14ac:dyDescent="0.2">
      <c r="A405" s="102"/>
      <c r="B405" s="148" t="s">
        <v>626</v>
      </c>
      <c r="C405" s="149">
        <v>11.33</v>
      </c>
      <c r="D405" s="128" t="s">
        <v>81</v>
      </c>
      <c r="E405" s="128" t="s">
        <v>179</v>
      </c>
      <c r="F405" s="150"/>
      <c r="G405" s="150"/>
      <c r="H405" s="151">
        <v>120</v>
      </c>
      <c r="I405" s="150">
        <v>240</v>
      </c>
      <c r="J405" s="150">
        <v>240</v>
      </c>
      <c r="K405" s="150">
        <f t="shared" si="29"/>
        <v>600</v>
      </c>
      <c r="L405" s="128" t="s">
        <v>74</v>
      </c>
      <c r="M405" s="152"/>
      <c r="N405" s="167" t="s">
        <v>627</v>
      </c>
      <c r="O405" s="152" t="s">
        <v>134</v>
      </c>
      <c r="P405" s="152" t="s">
        <v>132</v>
      </c>
      <c r="Q405" s="102"/>
    </row>
    <row r="406" spans="1:17" s="153" customFormat="1" ht="300" x14ac:dyDescent="0.2">
      <c r="A406" s="102"/>
      <c r="B406" s="148" t="s">
        <v>628</v>
      </c>
      <c r="C406" s="149">
        <v>8.98</v>
      </c>
      <c r="D406" s="128" t="s">
        <v>81</v>
      </c>
      <c r="E406" s="128" t="s">
        <v>179</v>
      </c>
      <c r="F406" s="150"/>
      <c r="G406" s="150"/>
      <c r="H406" s="151">
        <v>110</v>
      </c>
      <c r="I406" s="150">
        <v>220</v>
      </c>
      <c r="J406" s="150">
        <v>220</v>
      </c>
      <c r="K406" s="150">
        <f t="shared" si="29"/>
        <v>550</v>
      </c>
      <c r="L406" s="128" t="s">
        <v>74</v>
      </c>
      <c r="M406" s="152"/>
      <c r="N406" s="167" t="s">
        <v>629</v>
      </c>
      <c r="O406" s="152" t="s">
        <v>134</v>
      </c>
      <c r="P406" s="152" t="s">
        <v>132</v>
      </c>
      <c r="Q406" s="102"/>
    </row>
    <row r="407" spans="1:17" s="153" customFormat="1" ht="165" x14ac:dyDescent="0.2">
      <c r="A407" s="102"/>
      <c r="B407" s="148" t="s">
        <v>630</v>
      </c>
      <c r="C407" s="149">
        <v>23.114000000000001</v>
      </c>
      <c r="D407" s="128" t="s">
        <v>81</v>
      </c>
      <c r="E407" s="128" t="s">
        <v>179</v>
      </c>
      <c r="F407" s="150"/>
      <c r="G407" s="150"/>
      <c r="H407" s="151">
        <v>196</v>
      </c>
      <c r="I407" s="150">
        <v>392</v>
      </c>
      <c r="J407" s="150">
        <v>392</v>
      </c>
      <c r="K407" s="150">
        <f t="shared" si="29"/>
        <v>980</v>
      </c>
      <c r="L407" s="128" t="s">
        <v>74</v>
      </c>
      <c r="M407" s="152"/>
      <c r="N407" s="167" t="s">
        <v>631</v>
      </c>
      <c r="O407" s="152" t="s">
        <v>94</v>
      </c>
      <c r="P407" s="152" t="s">
        <v>95</v>
      </c>
      <c r="Q407" s="102"/>
    </row>
    <row r="408" spans="1:17" s="153" customFormat="1" ht="90" x14ac:dyDescent="0.2">
      <c r="A408" s="102"/>
      <c r="B408" s="148" t="s">
        <v>632</v>
      </c>
      <c r="C408" s="149">
        <v>21.45</v>
      </c>
      <c r="D408" s="128" t="s">
        <v>81</v>
      </c>
      <c r="E408" s="128" t="s">
        <v>179</v>
      </c>
      <c r="F408" s="150"/>
      <c r="G408" s="150"/>
      <c r="H408" s="151">
        <v>150</v>
      </c>
      <c r="I408" s="150">
        <v>300</v>
      </c>
      <c r="J408" s="150">
        <v>300</v>
      </c>
      <c r="K408" s="150">
        <f t="shared" si="29"/>
        <v>750</v>
      </c>
      <c r="L408" s="128" t="s">
        <v>74</v>
      </c>
      <c r="M408" s="152"/>
      <c r="N408" s="167" t="s">
        <v>633</v>
      </c>
      <c r="O408" s="152" t="s">
        <v>240</v>
      </c>
      <c r="P408" s="152" t="s">
        <v>95</v>
      </c>
      <c r="Q408" s="102"/>
    </row>
    <row r="409" spans="1:17" s="192" customFormat="1" ht="90" x14ac:dyDescent="0.2">
      <c r="A409" s="184"/>
      <c r="B409" s="185" t="s">
        <v>634</v>
      </c>
      <c r="C409" s="186">
        <v>21.016999999999999</v>
      </c>
      <c r="D409" s="187" t="s">
        <v>81</v>
      </c>
      <c r="E409" s="187" t="s">
        <v>179</v>
      </c>
      <c r="F409" s="188"/>
      <c r="G409" s="188"/>
      <c r="H409" s="189">
        <v>176</v>
      </c>
      <c r="I409" s="188">
        <v>352</v>
      </c>
      <c r="J409" s="188">
        <v>352</v>
      </c>
      <c r="K409" s="188">
        <f t="shared" si="29"/>
        <v>880</v>
      </c>
      <c r="L409" s="187" t="s">
        <v>74</v>
      </c>
      <c r="M409" s="190"/>
      <c r="N409" s="191" t="s">
        <v>633</v>
      </c>
      <c r="O409" s="190" t="s">
        <v>220</v>
      </c>
      <c r="P409" s="190" t="s">
        <v>155</v>
      </c>
      <c r="Q409" s="184"/>
    </row>
    <row r="410" spans="1:17" s="197" customFormat="1" x14ac:dyDescent="0.2">
      <c r="A410" s="193"/>
      <c r="B410" s="138" t="s">
        <v>411</v>
      </c>
      <c r="C410" s="194"/>
      <c r="D410" s="138"/>
      <c r="E410" s="117"/>
      <c r="F410" s="195"/>
      <c r="G410" s="195"/>
      <c r="H410" s="196"/>
      <c r="I410" s="195"/>
      <c r="J410" s="195"/>
      <c r="K410" s="195"/>
      <c r="L410" s="101"/>
      <c r="M410" s="193"/>
      <c r="N410" s="193"/>
      <c r="O410" s="87"/>
      <c r="P410" s="87"/>
      <c r="Q410" s="193"/>
    </row>
    <row r="411" spans="1:17" s="153" customFormat="1" ht="37.5" x14ac:dyDescent="0.2">
      <c r="A411" s="102"/>
      <c r="B411" s="148" t="s">
        <v>635</v>
      </c>
      <c r="C411" s="149">
        <v>1</v>
      </c>
      <c r="D411" s="128" t="s">
        <v>72</v>
      </c>
      <c r="E411" s="128" t="s">
        <v>73</v>
      </c>
      <c r="F411" s="150"/>
      <c r="G411" s="150"/>
      <c r="H411" s="151">
        <v>19.2</v>
      </c>
      <c r="I411" s="150">
        <v>76.8</v>
      </c>
      <c r="J411" s="150"/>
      <c r="K411" s="150">
        <f>SUM(F411:J411)</f>
        <v>96</v>
      </c>
      <c r="L411" s="128" t="s">
        <v>74</v>
      </c>
      <c r="M411" s="152"/>
      <c r="N411" s="102"/>
      <c r="O411" s="152" t="s">
        <v>204</v>
      </c>
      <c r="P411" s="152" t="s">
        <v>166</v>
      </c>
      <c r="Q411" s="102"/>
    </row>
    <row r="412" spans="1:17" s="153" customFormat="1" ht="37.5" x14ac:dyDescent="0.2">
      <c r="A412" s="102"/>
      <c r="B412" s="148" t="s">
        <v>636</v>
      </c>
      <c r="C412" s="149">
        <v>1</v>
      </c>
      <c r="D412" s="128" t="s">
        <v>72</v>
      </c>
      <c r="E412" s="128" t="s">
        <v>73</v>
      </c>
      <c r="F412" s="150"/>
      <c r="G412" s="150"/>
      <c r="H412" s="151">
        <v>6.4</v>
      </c>
      <c r="I412" s="150">
        <v>25.6</v>
      </c>
      <c r="J412" s="150"/>
      <c r="K412" s="150">
        <f t="shared" ref="K412:K477" si="30">SUM(F412:J412)</f>
        <v>32</v>
      </c>
      <c r="L412" s="128" t="s">
        <v>74</v>
      </c>
      <c r="M412" s="152"/>
      <c r="N412" s="102"/>
      <c r="O412" s="152" t="s">
        <v>204</v>
      </c>
      <c r="P412" s="152" t="s">
        <v>166</v>
      </c>
      <c r="Q412" s="102"/>
    </row>
    <row r="413" spans="1:17" s="153" customFormat="1" ht="37.5" x14ac:dyDescent="0.2">
      <c r="A413" s="102"/>
      <c r="B413" s="148" t="s">
        <v>637</v>
      </c>
      <c r="C413" s="149">
        <v>1</v>
      </c>
      <c r="D413" s="128" t="s">
        <v>72</v>
      </c>
      <c r="E413" s="128" t="s">
        <v>73</v>
      </c>
      <c r="F413" s="150"/>
      <c r="G413" s="150"/>
      <c r="H413" s="151">
        <v>13</v>
      </c>
      <c r="I413" s="150">
        <v>52</v>
      </c>
      <c r="J413" s="150"/>
      <c r="K413" s="150">
        <f t="shared" si="30"/>
        <v>65</v>
      </c>
      <c r="L413" s="128" t="s">
        <v>74</v>
      </c>
      <c r="M413" s="152"/>
      <c r="N413" s="102"/>
      <c r="O413" s="152" t="s">
        <v>638</v>
      </c>
      <c r="P413" s="152" t="s">
        <v>166</v>
      </c>
      <c r="Q413" s="102"/>
    </row>
    <row r="414" spans="1:17" s="153" customFormat="1" ht="56.25" x14ac:dyDescent="0.2">
      <c r="A414" s="102"/>
      <c r="B414" s="148" t="s">
        <v>639</v>
      </c>
      <c r="C414" s="149">
        <v>1</v>
      </c>
      <c r="D414" s="128" t="s">
        <v>72</v>
      </c>
      <c r="E414" s="128" t="s">
        <v>73</v>
      </c>
      <c r="F414" s="150"/>
      <c r="G414" s="150"/>
      <c r="H414" s="151">
        <v>7.6</v>
      </c>
      <c r="I414" s="150">
        <v>30.4</v>
      </c>
      <c r="J414" s="150"/>
      <c r="K414" s="150">
        <f t="shared" si="30"/>
        <v>38</v>
      </c>
      <c r="L414" s="128" t="s">
        <v>74</v>
      </c>
      <c r="M414" s="152"/>
      <c r="N414" s="102"/>
      <c r="O414" s="152" t="s">
        <v>172</v>
      </c>
      <c r="P414" s="152" t="s">
        <v>166</v>
      </c>
      <c r="Q414" s="102"/>
    </row>
    <row r="415" spans="1:17" s="153" customFormat="1" ht="37.5" x14ac:dyDescent="0.2">
      <c r="A415" s="102"/>
      <c r="B415" s="148" t="s">
        <v>640</v>
      </c>
      <c r="C415" s="149">
        <v>1</v>
      </c>
      <c r="D415" s="128" t="s">
        <v>72</v>
      </c>
      <c r="E415" s="128" t="s">
        <v>73</v>
      </c>
      <c r="F415" s="150"/>
      <c r="G415" s="150"/>
      <c r="H415" s="151">
        <v>8</v>
      </c>
      <c r="I415" s="150">
        <v>32</v>
      </c>
      <c r="J415" s="150"/>
      <c r="K415" s="150">
        <f t="shared" si="30"/>
        <v>40</v>
      </c>
      <c r="L415" s="128" t="s">
        <v>74</v>
      </c>
      <c r="M415" s="152"/>
      <c r="N415" s="102"/>
      <c r="O415" s="152" t="s">
        <v>194</v>
      </c>
      <c r="P415" s="152" t="s">
        <v>166</v>
      </c>
      <c r="Q415" s="102"/>
    </row>
    <row r="416" spans="1:17" s="153" customFormat="1" ht="37.5" x14ac:dyDescent="0.2">
      <c r="A416" s="102"/>
      <c r="B416" s="148" t="s">
        <v>641</v>
      </c>
      <c r="C416" s="149">
        <v>1</v>
      </c>
      <c r="D416" s="128" t="s">
        <v>72</v>
      </c>
      <c r="E416" s="128" t="s">
        <v>73</v>
      </c>
      <c r="F416" s="150"/>
      <c r="G416" s="150"/>
      <c r="H416" s="151">
        <v>5</v>
      </c>
      <c r="I416" s="150">
        <v>20</v>
      </c>
      <c r="J416" s="150"/>
      <c r="K416" s="150">
        <f t="shared" si="30"/>
        <v>25</v>
      </c>
      <c r="L416" s="128" t="s">
        <v>74</v>
      </c>
      <c r="M416" s="152"/>
      <c r="N416" s="102"/>
      <c r="O416" s="152" t="s">
        <v>245</v>
      </c>
      <c r="P416" s="152" t="s">
        <v>166</v>
      </c>
      <c r="Q416" s="102"/>
    </row>
    <row r="417" spans="1:17" s="153" customFormat="1" ht="37.5" x14ac:dyDescent="0.2">
      <c r="A417" s="102"/>
      <c r="B417" s="148" t="s">
        <v>642</v>
      </c>
      <c r="C417" s="149">
        <v>1</v>
      </c>
      <c r="D417" s="128" t="s">
        <v>72</v>
      </c>
      <c r="E417" s="128" t="s">
        <v>73</v>
      </c>
      <c r="F417" s="150"/>
      <c r="G417" s="150"/>
      <c r="H417" s="151">
        <v>4</v>
      </c>
      <c r="I417" s="150">
        <v>16</v>
      </c>
      <c r="J417" s="150"/>
      <c r="K417" s="150">
        <f t="shared" si="30"/>
        <v>20</v>
      </c>
      <c r="L417" s="128" t="s">
        <v>74</v>
      </c>
      <c r="M417" s="152"/>
      <c r="N417" s="102"/>
      <c r="O417" s="152" t="s">
        <v>196</v>
      </c>
      <c r="P417" s="152" t="s">
        <v>166</v>
      </c>
      <c r="Q417" s="102"/>
    </row>
    <row r="418" spans="1:17" s="153" customFormat="1" ht="56.25" x14ac:dyDescent="0.2">
      <c r="A418" s="102"/>
      <c r="B418" s="148" t="s">
        <v>643</v>
      </c>
      <c r="C418" s="149">
        <v>1</v>
      </c>
      <c r="D418" s="128" t="s">
        <v>72</v>
      </c>
      <c r="E418" s="128" t="s">
        <v>73</v>
      </c>
      <c r="F418" s="150"/>
      <c r="G418" s="150"/>
      <c r="H418" s="151">
        <v>11</v>
      </c>
      <c r="I418" s="150">
        <v>44</v>
      </c>
      <c r="J418" s="150"/>
      <c r="K418" s="150">
        <f t="shared" si="30"/>
        <v>55</v>
      </c>
      <c r="L418" s="128" t="s">
        <v>74</v>
      </c>
      <c r="M418" s="152"/>
      <c r="N418" s="102"/>
      <c r="O418" s="152" t="s">
        <v>499</v>
      </c>
      <c r="P418" s="152" t="s">
        <v>166</v>
      </c>
      <c r="Q418" s="102"/>
    </row>
    <row r="419" spans="1:17" s="153" customFormat="1" ht="37.5" x14ac:dyDescent="0.2">
      <c r="A419" s="102"/>
      <c r="B419" s="148" t="s">
        <v>644</v>
      </c>
      <c r="C419" s="149">
        <v>1</v>
      </c>
      <c r="D419" s="128" t="s">
        <v>72</v>
      </c>
      <c r="E419" s="128" t="s">
        <v>73</v>
      </c>
      <c r="F419" s="150"/>
      <c r="G419" s="150"/>
      <c r="H419" s="151">
        <v>7</v>
      </c>
      <c r="I419" s="150">
        <v>28</v>
      </c>
      <c r="J419" s="150"/>
      <c r="K419" s="150">
        <f t="shared" si="30"/>
        <v>35</v>
      </c>
      <c r="L419" s="128" t="s">
        <v>74</v>
      </c>
      <c r="M419" s="152"/>
      <c r="N419" s="102"/>
      <c r="O419" s="152" t="s">
        <v>353</v>
      </c>
      <c r="P419" s="152" t="s">
        <v>166</v>
      </c>
      <c r="Q419" s="102"/>
    </row>
    <row r="420" spans="1:17" s="153" customFormat="1" ht="37.5" x14ac:dyDescent="0.2">
      <c r="A420" s="102"/>
      <c r="B420" s="148" t="s">
        <v>645</v>
      </c>
      <c r="C420" s="149">
        <v>1</v>
      </c>
      <c r="D420" s="128" t="s">
        <v>72</v>
      </c>
      <c r="E420" s="128" t="s">
        <v>73</v>
      </c>
      <c r="F420" s="150"/>
      <c r="G420" s="150"/>
      <c r="H420" s="151">
        <v>3</v>
      </c>
      <c r="I420" s="150">
        <v>12</v>
      </c>
      <c r="J420" s="150"/>
      <c r="K420" s="150">
        <f t="shared" si="30"/>
        <v>15</v>
      </c>
      <c r="L420" s="128" t="s">
        <v>74</v>
      </c>
      <c r="M420" s="152"/>
      <c r="N420" s="102"/>
      <c r="O420" s="152" t="s">
        <v>118</v>
      </c>
      <c r="P420" s="152" t="s">
        <v>84</v>
      </c>
      <c r="Q420" s="102"/>
    </row>
    <row r="421" spans="1:17" s="153" customFormat="1" ht="37.5" x14ac:dyDescent="0.2">
      <c r="A421" s="102"/>
      <c r="B421" s="148" t="s">
        <v>646</v>
      </c>
      <c r="C421" s="149">
        <v>1</v>
      </c>
      <c r="D421" s="128" t="s">
        <v>72</v>
      </c>
      <c r="E421" s="128" t="s">
        <v>73</v>
      </c>
      <c r="F421" s="150"/>
      <c r="G421" s="150"/>
      <c r="H421" s="151">
        <v>7</v>
      </c>
      <c r="I421" s="150">
        <v>28</v>
      </c>
      <c r="J421" s="150"/>
      <c r="K421" s="150">
        <f t="shared" si="30"/>
        <v>35</v>
      </c>
      <c r="L421" s="128" t="s">
        <v>74</v>
      </c>
      <c r="M421" s="152"/>
      <c r="N421" s="102"/>
      <c r="O421" s="152" t="s">
        <v>83</v>
      </c>
      <c r="P421" s="152" t="s">
        <v>84</v>
      </c>
      <c r="Q421" s="102"/>
    </row>
    <row r="422" spans="1:17" s="153" customFormat="1" ht="37.5" x14ac:dyDescent="0.2">
      <c r="A422" s="102"/>
      <c r="B422" s="148" t="s">
        <v>647</v>
      </c>
      <c r="C422" s="149">
        <v>1</v>
      </c>
      <c r="D422" s="128" t="s">
        <v>72</v>
      </c>
      <c r="E422" s="128" t="s">
        <v>73</v>
      </c>
      <c r="F422" s="150"/>
      <c r="G422" s="150"/>
      <c r="H422" s="151">
        <v>4</v>
      </c>
      <c r="I422" s="150">
        <v>16</v>
      </c>
      <c r="J422" s="150"/>
      <c r="K422" s="150">
        <f t="shared" si="30"/>
        <v>20</v>
      </c>
      <c r="L422" s="128" t="s">
        <v>74</v>
      </c>
      <c r="M422" s="152"/>
      <c r="N422" s="102"/>
      <c r="O422" s="152" t="s">
        <v>98</v>
      </c>
      <c r="P422" s="152" t="s">
        <v>84</v>
      </c>
      <c r="Q422" s="102"/>
    </row>
    <row r="423" spans="1:17" s="153" customFormat="1" ht="37.5" x14ac:dyDescent="0.2">
      <c r="A423" s="102"/>
      <c r="B423" s="148" t="s">
        <v>648</v>
      </c>
      <c r="C423" s="149">
        <v>1</v>
      </c>
      <c r="D423" s="128" t="s">
        <v>72</v>
      </c>
      <c r="E423" s="128" t="s">
        <v>73</v>
      </c>
      <c r="F423" s="150"/>
      <c r="G423" s="150"/>
      <c r="H423" s="151">
        <v>4</v>
      </c>
      <c r="I423" s="150">
        <v>16</v>
      </c>
      <c r="J423" s="150"/>
      <c r="K423" s="150">
        <f t="shared" si="30"/>
        <v>20</v>
      </c>
      <c r="L423" s="128" t="s">
        <v>74</v>
      </c>
      <c r="M423" s="152"/>
      <c r="N423" s="102"/>
      <c r="O423" s="152" t="s">
        <v>83</v>
      </c>
      <c r="P423" s="152" t="s">
        <v>84</v>
      </c>
      <c r="Q423" s="102"/>
    </row>
    <row r="424" spans="1:17" s="153" customFormat="1" ht="37.5" x14ac:dyDescent="0.2">
      <c r="A424" s="102"/>
      <c r="B424" s="148" t="s">
        <v>649</v>
      </c>
      <c r="C424" s="149">
        <v>1</v>
      </c>
      <c r="D424" s="128" t="s">
        <v>72</v>
      </c>
      <c r="E424" s="128" t="s">
        <v>73</v>
      </c>
      <c r="F424" s="150"/>
      <c r="G424" s="150"/>
      <c r="H424" s="151">
        <v>6.4</v>
      </c>
      <c r="I424" s="150">
        <v>25.6</v>
      </c>
      <c r="J424" s="150"/>
      <c r="K424" s="150">
        <f t="shared" si="30"/>
        <v>32</v>
      </c>
      <c r="L424" s="128" t="s">
        <v>74</v>
      </c>
      <c r="M424" s="152"/>
      <c r="N424" s="102"/>
      <c r="O424" s="152" t="s">
        <v>129</v>
      </c>
      <c r="P424" s="152" t="s">
        <v>84</v>
      </c>
      <c r="Q424" s="102"/>
    </row>
    <row r="425" spans="1:17" s="153" customFormat="1" ht="37.5" x14ac:dyDescent="0.2">
      <c r="A425" s="102"/>
      <c r="B425" s="148" t="s">
        <v>650</v>
      </c>
      <c r="C425" s="149">
        <v>1</v>
      </c>
      <c r="D425" s="128" t="s">
        <v>72</v>
      </c>
      <c r="E425" s="128" t="s">
        <v>73</v>
      </c>
      <c r="F425" s="150"/>
      <c r="G425" s="150"/>
      <c r="H425" s="151">
        <v>3.6</v>
      </c>
      <c r="I425" s="150">
        <v>14.4</v>
      </c>
      <c r="J425" s="150"/>
      <c r="K425" s="150">
        <f t="shared" si="30"/>
        <v>18</v>
      </c>
      <c r="L425" s="128" t="s">
        <v>74</v>
      </c>
      <c r="M425" s="152"/>
      <c r="N425" s="102"/>
      <c r="O425" s="152" t="s">
        <v>264</v>
      </c>
      <c r="P425" s="152" t="s">
        <v>155</v>
      </c>
      <c r="Q425" s="102"/>
    </row>
    <row r="426" spans="1:17" s="153" customFormat="1" ht="56.25" x14ac:dyDescent="0.2">
      <c r="A426" s="102"/>
      <c r="B426" s="148" t="s">
        <v>651</v>
      </c>
      <c r="C426" s="149">
        <v>1</v>
      </c>
      <c r="D426" s="128" t="s">
        <v>72</v>
      </c>
      <c r="E426" s="128" t="s">
        <v>73</v>
      </c>
      <c r="F426" s="150"/>
      <c r="G426" s="150"/>
      <c r="H426" s="151">
        <v>6</v>
      </c>
      <c r="I426" s="150">
        <v>24</v>
      </c>
      <c r="J426" s="150"/>
      <c r="K426" s="150">
        <f t="shared" si="30"/>
        <v>30</v>
      </c>
      <c r="L426" s="128" t="s">
        <v>74</v>
      </c>
      <c r="M426" s="152"/>
      <c r="N426" s="102"/>
      <c r="O426" s="152" t="s">
        <v>224</v>
      </c>
      <c r="P426" s="152" t="s">
        <v>155</v>
      </c>
      <c r="Q426" s="102"/>
    </row>
    <row r="427" spans="1:17" s="153" customFormat="1" ht="56.25" x14ac:dyDescent="0.2">
      <c r="A427" s="102"/>
      <c r="B427" s="148" t="s">
        <v>652</v>
      </c>
      <c r="C427" s="149">
        <v>1</v>
      </c>
      <c r="D427" s="128" t="s">
        <v>72</v>
      </c>
      <c r="E427" s="128" t="s">
        <v>73</v>
      </c>
      <c r="F427" s="150"/>
      <c r="G427" s="150"/>
      <c r="H427" s="151">
        <v>5</v>
      </c>
      <c r="I427" s="150">
        <v>20</v>
      </c>
      <c r="J427" s="150"/>
      <c r="K427" s="150">
        <f t="shared" si="30"/>
        <v>25</v>
      </c>
      <c r="L427" s="128" t="s">
        <v>74</v>
      </c>
      <c r="M427" s="152"/>
      <c r="N427" s="102"/>
      <c r="O427" s="152" t="s">
        <v>83</v>
      </c>
      <c r="P427" s="152" t="s">
        <v>84</v>
      </c>
      <c r="Q427" s="102"/>
    </row>
    <row r="428" spans="1:17" s="153" customFormat="1" ht="56.25" x14ac:dyDescent="0.2">
      <c r="A428" s="102"/>
      <c r="B428" s="148" t="s">
        <v>653</v>
      </c>
      <c r="C428" s="149">
        <v>1</v>
      </c>
      <c r="D428" s="128" t="s">
        <v>72</v>
      </c>
      <c r="E428" s="128" t="s">
        <v>73</v>
      </c>
      <c r="F428" s="150"/>
      <c r="G428" s="150"/>
      <c r="H428" s="151">
        <v>5</v>
      </c>
      <c r="I428" s="150">
        <v>20</v>
      </c>
      <c r="J428" s="150"/>
      <c r="K428" s="150">
        <f t="shared" si="30"/>
        <v>25</v>
      </c>
      <c r="L428" s="128" t="s">
        <v>74</v>
      </c>
      <c r="M428" s="152"/>
      <c r="N428" s="102"/>
      <c r="O428" s="152" t="s">
        <v>654</v>
      </c>
      <c r="P428" s="152" t="s">
        <v>155</v>
      </c>
      <c r="Q428" s="102"/>
    </row>
    <row r="429" spans="1:17" s="153" customFormat="1" ht="56.25" x14ac:dyDescent="0.2">
      <c r="A429" s="102"/>
      <c r="B429" s="148" t="s">
        <v>655</v>
      </c>
      <c r="C429" s="149">
        <v>1</v>
      </c>
      <c r="D429" s="128" t="s">
        <v>72</v>
      </c>
      <c r="E429" s="128" t="s">
        <v>73</v>
      </c>
      <c r="F429" s="150"/>
      <c r="G429" s="150"/>
      <c r="H429" s="151">
        <v>10</v>
      </c>
      <c r="I429" s="150">
        <v>40</v>
      </c>
      <c r="J429" s="150"/>
      <c r="K429" s="150">
        <f t="shared" si="30"/>
        <v>50</v>
      </c>
      <c r="L429" s="128" t="s">
        <v>74</v>
      </c>
      <c r="M429" s="152"/>
      <c r="N429" s="102"/>
      <c r="O429" s="152" t="s">
        <v>654</v>
      </c>
      <c r="P429" s="152" t="s">
        <v>155</v>
      </c>
      <c r="Q429" s="102"/>
    </row>
    <row r="430" spans="1:17" s="153" customFormat="1" ht="37.5" x14ac:dyDescent="0.2">
      <c r="A430" s="102"/>
      <c r="B430" s="148" t="s">
        <v>656</v>
      </c>
      <c r="C430" s="149">
        <v>1</v>
      </c>
      <c r="D430" s="128" t="s">
        <v>72</v>
      </c>
      <c r="E430" s="128" t="s">
        <v>73</v>
      </c>
      <c r="F430" s="150"/>
      <c r="G430" s="150"/>
      <c r="H430" s="151">
        <v>4</v>
      </c>
      <c r="I430" s="150">
        <v>16</v>
      </c>
      <c r="J430" s="150"/>
      <c r="K430" s="150">
        <f t="shared" si="30"/>
        <v>20</v>
      </c>
      <c r="L430" s="128" t="s">
        <v>74</v>
      </c>
      <c r="M430" s="152"/>
      <c r="N430" s="102"/>
      <c r="O430" s="152" t="s">
        <v>264</v>
      </c>
      <c r="P430" s="152" t="s">
        <v>155</v>
      </c>
      <c r="Q430" s="102"/>
    </row>
    <row r="431" spans="1:17" s="153" customFormat="1" ht="37.5" x14ac:dyDescent="0.2">
      <c r="A431" s="102"/>
      <c r="B431" s="148" t="s">
        <v>657</v>
      </c>
      <c r="C431" s="149">
        <v>1</v>
      </c>
      <c r="D431" s="128" t="s">
        <v>72</v>
      </c>
      <c r="E431" s="128" t="s">
        <v>73</v>
      </c>
      <c r="F431" s="150"/>
      <c r="G431" s="150"/>
      <c r="H431" s="151">
        <v>4</v>
      </c>
      <c r="I431" s="150">
        <v>16</v>
      </c>
      <c r="J431" s="150"/>
      <c r="K431" s="150">
        <f t="shared" si="30"/>
        <v>20</v>
      </c>
      <c r="L431" s="128" t="s">
        <v>74</v>
      </c>
      <c r="M431" s="152"/>
      <c r="N431" s="102"/>
      <c r="O431" s="152" t="s">
        <v>351</v>
      </c>
      <c r="P431" s="152" t="s">
        <v>166</v>
      </c>
      <c r="Q431" s="102"/>
    </row>
    <row r="432" spans="1:17" s="153" customFormat="1" ht="56.25" x14ac:dyDescent="0.2">
      <c r="A432" s="102"/>
      <c r="B432" s="148" t="s">
        <v>658</v>
      </c>
      <c r="C432" s="149">
        <v>1</v>
      </c>
      <c r="D432" s="128" t="s">
        <v>72</v>
      </c>
      <c r="E432" s="128" t="s">
        <v>73</v>
      </c>
      <c r="F432" s="150"/>
      <c r="G432" s="150"/>
      <c r="H432" s="151">
        <v>19</v>
      </c>
      <c r="I432" s="150">
        <v>76</v>
      </c>
      <c r="J432" s="150"/>
      <c r="K432" s="150">
        <f t="shared" si="30"/>
        <v>95</v>
      </c>
      <c r="L432" s="128" t="s">
        <v>74</v>
      </c>
      <c r="M432" s="152"/>
      <c r="N432" s="102"/>
      <c r="O432" s="152" t="s">
        <v>439</v>
      </c>
      <c r="P432" s="152" t="s">
        <v>132</v>
      </c>
      <c r="Q432" s="102"/>
    </row>
    <row r="433" spans="1:17" s="153" customFormat="1" ht="37.5" x14ac:dyDescent="0.2">
      <c r="A433" s="102"/>
      <c r="B433" s="148" t="s">
        <v>659</v>
      </c>
      <c r="C433" s="149">
        <v>1</v>
      </c>
      <c r="D433" s="128" t="s">
        <v>72</v>
      </c>
      <c r="E433" s="128" t="s">
        <v>73</v>
      </c>
      <c r="F433" s="150"/>
      <c r="G433" s="150"/>
      <c r="H433" s="151">
        <v>2</v>
      </c>
      <c r="I433" s="150">
        <v>8</v>
      </c>
      <c r="J433" s="150"/>
      <c r="K433" s="150">
        <f t="shared" si="30"/>
        <v>10</v>
      </c>
      <c r="L433" s="128" t="s">
        <v>74</v>
      </c>
      <c r="M433" s="152"/>
      <c r="N433" s="102"/>
      <c r="O433" s="152" t="s">
        <v>202</v>
      </c>
      <c r="P433" s="152" t="s">
        <v>166</v>
      </c>
      <c r="Q433" s="102"/>
    </row>
    <row r="434" spans="1:17" s="153" customFormat="1" ht="37.5" x14ac:dyDescent="0.2">
      <c r="A434" s="102"/>
      <c r="B434" s="148" t="s">
        <v>660</v>
      </c>
      <c r="C434" s="149">
        <v>1</v>
      </c>
      <c r="D434" s="128" t="s">
        <v>72</v>
      </c>
      <c r="E434" s="128" t="s">
        <v>73</v>
      </c>
      <c r="F434" s="150"/>
      <c r="G434" s="150"/>
      <c r="H434" s="151">
        <v>3.6</v>
      </c>
      <c r="I434" s="150">
        <v>14.4</v>
      </c>
      <c r="J434" s="150"/>
      <c r="K434" s="150">
        <f t="shared" si="30"/>
        <v>18</v>
      </c>
      <c r="L434" s="128" t="s">
        <v>74</v>
      </c>
      <c r="M434" s="152"/>
      <c r="N434" s="102"/>
      <c r="O434" s="152" t="s">
        <v>392</v>
      </c>
      <c r="P434" s="152" t="s">
        <v>95</v>
      </c>
      <c r="Q434" s="102"/>
    </row>
    <row r="435" spans="1:17" s="153" customFormat="1" ht="37.5" x14ac:dyDescent="0.2">
      <c r="A435" s="102"/>
      <c r="B435" s="148" t="s">
        <v>661</v>
      </c>
      <c r="C435" s="149">
        <v>1</v>
      </c>
      <c r="D435" s="128" t="s">
        <v>72</v>
      </c>
      <c r="E435" s="128" t="s">
        <v>73</v>
      </c>
      <c r="F435" s="150"/>
      <c r="G435" s="150"/>
      <c r="H435" s="151">
        <v>4.4000000000000004</v>
      </c>
      <c r="I435" s="150">
        <v>17.600000000000001</v>
      </c>
      <c r="J435" s="150"/>
      <c r="K435" s="150">
        <f t="shared" si="30"/>
        <v>22</v>
      </c>
      <c r="L435" s="128" t="s">
        <v>74</v>
      </c>
      <c r="M435" s="152"/>
      <c r="N435" s="102"/>
      <c r="O435" s="152" t="s">
        <v>392</v>
      </c>
      <c r="P435" s="152" t="s">
        <v>95</v>
      </c>
      <c r="Q435" s="102"/>
    </row>
    <row r="436" spans="1:17" s="153" customFormat="1" ht="56.25" x14ac:dyDescent="0.2">
      <c r="A436" s="102"/>
      <c r="B436" s="148" t="s">
        <v>662</v>
      </c>
      <c r="C436" s="149">
        <v>1</v>
      </c>
      <c r="D436" s="128" t="s">
        <v>72</v>
      </c>
      <c r="E436" s="128" t="s">
        <v>73</v>
      </c>
      <c r="F436" s="150"/>
      <c r="G436" s="150"/>
      <c r="H436" s="151">
        <v>3</v>
      </c>
      <c r="I436" s="150">
        <v>12</v>
      </c>
      <c r="J436" s="150"/>
      <c r="K436" s="150">
        <f t="shared" si="30"/>
        <v>15</v>
      </c>
      <c r="L436" s="128" t="s">
        <v>74</v>
      </c>
      <c r="M436" s="152"/>
      <c r="N436" s="102"/>
      <c r="O436" s="152" t="s">
        <v>439</v>
      </c>
      <c r="P436" s="152" t="s">
        <v>132</v>
      </c>
      <c r="Q436" s="102"/>
    </row>
    <row r="437" spans="1:17" s="153" customFormat="1" ht="37.5" x14ac:dyDescent="0.2">
      <c r="A437" s="102"/>
      <c r="B437" s="148" t="s">
        <v>663</v>
      </c>
      <c r="C437" s="149">
        <v>1</v>
      </c>
      <c r="D437" s="128" t="s">
        <v>72</v>
      </c>
      <c r="E437" s="128" t="s">
        <v>73</v>
      </c>
      <c r="F437" s="150"/>
      <c r="G437" s="150"/>
      <c r="H437" s="151">
        <v>4.4000000000000004</v>
      </c>
      <c r="I437" s="150">
        <v>17.600000000000001</v>
      </c>
      <c r="J437" s="150"/>
      <c r="K437" s="150">
        <f t="shared" si="30"/>
        <v>22</v>
      </c>
      <c r="L437" s="128" t="s">
        <v>74</v>
      </c>
      <c r="M437" s="152"/>
      <c r="N437" s="102"/>
      <c r="O437" s="152" t="s">
        <v>240</v>
      </c>
      <c r="P437" s="152" t="s">
        <v>95</v>
      </c>
      <c r="Q437" s="102"/>
    </row>
    <row r="438" spans="1:17" s="153" customFormat="1" ht="37.5" x14ac:dyDescent="0.2">
      <c r="A438" s="102"/>
      <c r="B438" s="148" t="s">
        <v>664</v>
      </c>
      <c r="C438" s="149">
        <v>1</v>
      </c>
      <c r="D438" s="128" t="s">
        <v>72</v>
      </c>
      <c r="E438" s="128" t="s">
        <v>73</v>
      </c>
      <c r="F438" s="150"/>
      <c r="G438" s="150"/>
      <c r="H438" s="151">
        <v>3</v>
      </c>
      <c r="I438" s="150">
        <v>12</v>
      </c>
      <c r="J438" s="150"/>
      <c r="K438" s="150">
        <f t="shared" si="30"/>
        <v>15</v>
      </c>
      <c r="L438" s="128" t="s">
        <v>74</v>
      </c>
      <c r="M438" s="152"/>
      <c r="N438" s="102"/>
      <c r="O438" s="152" t="s">
        <v>474</v>
      </c>
      <c r="P438" s="152" t="s">
        <v>95</v>
      </c>
      <c r="Q438" s="102"/>
    </row>
    <row r="439" spans="1:17" s="153" customFormat="1" ht="37.5" x14ac:dyDescent="0.2">
      <c r="A439" s="102"/>
      <c r="B439" s="148" t="s">
        <v>665</v>
      </c>
      <c r="C439" s="149">
        <v>1</v>
      </c>
      <c r="D439" s="128" t="s">
        <v>72</v>
      </c>
      <c r="E439" s="128" t="s">
        <v>73</v>
      </c>
      <c r="F439" s="150"/>
      <c r="G439" s="150"/>
      <c r="H439" s="151">
        <v>6.4</v>
      </c>
      <c r="I439" s="150">
        <v>25.6</v>
      </c>
      <c r="J439" s="150"/>
      <c r="K439" s="150">
        <f t="shared" si="30"/>
        <v>32</v>
      </c>
      <c r="L439" s="128" t="s">
        <v>74</v>
      </c>
      <c r="M439" s="152"/>
      <c r="N439" s="102"/>
      <c r="O439" s="152" t="s">
        <v>206</v>
      </c>
      <c r="P439" s="152" t="s">
        <v>95</v>
      </c>
      <c r="Q439" s="102"/>
    </row>
    <row r="440" spans="1:17" s="153" customFormat="1" ht="37.5" x14ac:dyDescent="0.2">
      <c r="A440" s="102"/>
      <c r="B440" s="148" t="s">
        <v>666</v>
      </c>
      <c r="C440" s="149">
        <v>1</v>
      </c>
      <c r="D440" s="128" t="s">
        <v>72</v>
      </c>
      <c r="E440" s="128" t="s">
        <v>73</v>
      </c>
      <c r="F440" s="150"/>
      <c r="G440" s="150"/>
      <c r="H440" s="151">
        <v>5</v>
      </c>
      <c r="I440" s="150">
        <v>20</v>
      </c>
      <c r="J440" s="150"/>
      <c r="K440" s="150">
        <f t="shared" si="30"/>
        <v>25</v>
      </c>
      <c r="L440" s="128" t="s">
        <v>74</v>
      </c>
      <c r="M440" s="152"/>
      <c r="N440" s="102"/>
      <c r="O440" s="152" t="s">
        <v>402</v>
      </c>
      <c r="P440" s="152" t="s">
        <v>155</v>
      </c>
      <c r="Q440" s="102"/>
    </row>
    <row r="441" spans="1:17" s="153" customFormat="1" ht="37.5" x14ac:dyDescent="0.2">
      <c r="A441" s="102"/>
      <c r="B441" s="148" t="s">
        <v>667</v>
      </c>
      <c r="C441" s="149">
        <v>1</v>
      </c>
      <c r="D441" s="128" t="s">
        <v>72</v>
      </c>
      <c r="E441" s="128" t="s">
        <v>73</v>
      </c>
      <c r="F441" s="150"/>
      <c r="G441" s="150"/>
      <c r="H441" s="151">
        <v>6</v>
      </c>
      <c r="I441" s="150">
        <v>24</v>
      </c>
      <c r="J441" s="150"/>
      <c r="K441" s="150">
        <f t="shared" si="30"/>
        <v>30</v>
      </c>
      <c r="L441" s="128" t="s">
        <v>74</v>
      </c>
      <c r="M441" s="152"/>
      <c r="N441" s="102"/>
      <c r="O441" s="152" t="s">
        <v>129</v>
      </c>
      <c r="P441" s="152" t="s">
        <v>84</v>
      </c>
      <c r="Q441" s="102"/>
    </row>
    <row r="442" spans="1:17" s="153" customFormat="1" ht="37.5" x14ac:dyDescent="0.2">
      <c r="A442" s="102"/>
      <c r="B442" s="148" t="s">
        <v>668</v>
      </c>
      <c r="C442" s="149">
        <v>1</v>
      </c>
      <c r="D442" s="128" t="s">
        <v>72</v>
      </c>
      <c r="E442" s="128" t="s">
        <v>73</v>
      </c>
      <c r="F442" s="150"/>
      <c r="G442" s="150"/>
      <c r="H442" s="151">
        <v>5.6</v>
      </c>
      <c r="I442" s="150">
        <v>22.4</v>
      </c>
      <c r="J442" s="150"/>
      <c r="K442" s="150">
        <f t="shared" si="30"/>
        <v>28</v>
      </c>
      <c r="L442" s="128" t="s">
        <v>74</v>
      </c>
      <c r="M442" s="152"/>
      <c r="N442" s="102"/>
      <c r="O442" s="152" t="s">
        <v>669</v>
      </c>
      <c r="P442" s="152" t="s">
        <v>84</v>
      </c>
      <c r="Q442" s="102"/>
    </row>
    <row r="443" spans="1:17" s="153" customFormat="1" ht="56.25" x14ac:dyDescent="0.2">
      <c r="A443" s="102"/>
      <c r="B443" s="148" t="s">
        <v>670</v>
      </c>
      <c r="C443" s="149">
        <v>1</v>
      </c>
      <c r="D443" s="128" t="s">
        <v>72</v>
      </c>
      <c r="E443" s="128" t="s">
        <v>73</v>
      </c>
      <c r="F443" s="150"/>
      <c r="G443" s="150"/>
      <c r="H443" s="151">
        <v>2</v>
      </c>
      <c r="I443" s="150">
        <v>8</v>
      </c>
      <c r="J443" s="150"/>
      <c r="K443" s="150">
        <f t="shared" si="30"/>
        <v>10</v>
      </c>
      <c r="L443" s="128" t="s">
        <v>74</v>
      </c>
      <c r="M443" s="152"/>
      <c r="N443" s="102"/>
      <c r="O443" s="152" t="s">
        <v>129</v>
      </c>
      <c r="P443" s="152" t="s">
        <v>84</v>
      </c>
      <c r="Q443" s="102"/>
    </row>
    <row r="444" spans="1:17" s="153" customFormat="1" ht="37.5" x14ac:dyDescent="0.2">
      <c r="A444" s="102"/>
      <c r="B444" s="148" t="s">
        <v>671</v>
      </c>
      <c r="C444" s="149">
        <v>1</v>
      </c>
      <c r="D444" s="128" t="s">
        <v>72</v>
      </c>
      <c r="E444" s="128" t="s">
        <v>73</v>
      </c>
      <c r="F444" s="150"/>
      <c r="G444" s="150"/>
      <c r="H444" s="151">
        <v>5</v>
      </c>
      <c r="I444" s="150">
        <v>20</v>
      </c>
      <c r="J444" s="150"/>
      <c r="K444" s="150">
        <f t="shared" si="30"/>
        <v>25</v>
      </c>
      <c r="L444" s="128" t="s">
        <v>74</v>
      </c>
      <c r="M444" s="152"/>
      <c r="N444" s="102"/>
      <c r="O444" s="152" t="s">
        <v>220</v>
      </c>
      <c r="P444" s="152" t="s">
        <v>155</v>
      </c>
      <c r="Q444" s="102"/>
    </row>
    <row r="445" spans="1:17" s="153" customFormat="1" ht="37.5" x14ac:dyDescent="0.2">
      <c r="A445" s="102"/>
      <c r="B445" s="148" t="s">
        <v>672</v>
      </c>
      <c r="C445" s="149">
        <v>1</v>
      </c>
      <c r="D445" s="128" t="s">
        <v>72</v>
      </c>
      <c r="E445" s="128" t="s">
        <v>73</v>
      </c>
      <c r="F445" s="150"/>
      <c r="G445" s="150"/>
      <c r="H445" s="151">
        <v>2</v>
      </c>
      <c r="I445" s="150">
        <v>8</v>
      </c>
      <c r="J445" s="150"/>
      <c r="K445" s="150">
        <f t="shared" si="30"/>
        <v>10</v>
      </c>
      <c r="L445" s="128" t="s">
        <v>74</v>
      </c>
      <c r="M445" s="152"/>
      <c r="N445" s="102"/>
      <c r="O445" s="152" t="s">
        <v>104</v>
      </c>
      <c r="P445" s="152" t="s">
        <v>84</v>
      </c>
      <c r="Q445" s="102"/>
    </row>
    <row r="446" spans="1:17" s="153" customFormat="1" ht="56.25" x14ac:dyDescent="0.2">
      <c r="A446" s="102"/>
      <c r="B446" s="148" t="s">
        <v>673</v>
      </c>
      <c r="C446" s="149">
        <v>1</v>
      </c>
      <c r="D446" s="128" t="s">
        <v>72</v>
      </c>
      <c r="E446" s="128" t="s">
        <v>73</v>
      </c>
      <c r="F446" s="150"/>
      <c r="G446" s="150"/>
      <c r="H446" s="151">
        <v>4.4000000000000004</v>
      </c>
      <c r="I446" s="150">
        <v>17.600000000000001</v>
      </c>
      <c r="J446" s="150"/>
      <c r="K446" s="150">
        <f t="shared" si="30"/>
        <v>22</v>
      </c>
      <c r="L446" s="128" t="s">
        <v>74</v>
      </c>
      <c r="M446" s="152"/>
      <c r="N446" s="102"/>
      <c r="O446" s="152" t="s">
        <v>104</v>
      </c>
      <c r="P446" s="152" t="s">
        <v>84</v>
      </c>
      <c r="Q446" s="102"/>
    </row>
    <row r="447" spans="1:17" s="153" customFormat="1" ht="56.25" x14ac:dyDescent="0.2">
      <c r="A447" s="102"/>
      <c r="B447" s="148" t="s">
        <v>674</v>
      </c>
      <c r="C447" s="149">
        <v>1</v>
      </c>
      <c r="D447" s="128" t="s">
        <v>72</v>
      </c>
      <c r="E447" s="128" t="s">
        <v>73</v>
      </c>
      <c r="F447" s="150"/>
      <c r="G447" s="150"/>
      <c r="H447" s="151">
        <v>19.600000000000001</v>
      </c>
      <c r="I447" s="150">
        <v>78.400000000000006</v>
      </c>
      <c r="J447" s="150"/>
      <c r="K447" s="150">
        <f t="shared" si="30"/>
        <v>98</v>
      </c>
      <c r="L447" s="128" t="s">
        <v>74</v>
      </c>
      <c r="M447" s="152"/>
      <c r="N447" s="102"/>
      <c r="O447" s="152" t="s">
        <v>177</v>
      </c>
      <c r="P447" s="152" t="s">
        <v>95</v>
      </c>
      <c r="Q447" s="102"/>
    </row>
    <row r="448" spans="1:17" s="153" customFormat="1" ht="56.25" x14ac:dyDescent="0.2">
      <c r="A448" s="102"/>
      <c r="B448" s="148" t="s">
        <v>675</v>
      </c>
      <c r="C448" s="149">
        <v>1</v>
      </c>
      <c r="D448" s="128" t="s">
        <v>72</v>
      </c>
      <c r="E448" s="128" t="s">
        <v>73</v>
      </c>
      <c r="F448" s="150"/>
      <c r="G448" s="150"/>
      <c r="H448" s="151">
        <v>4.4000000000000004</v>
      </c>
      <c r="I448" s="150">
        <v>17.600000000000001</v>
      </c>
      <c r="J448" s="150"/>
      <c r="K448" s="150">
        <f t="shared" si="30"/>
        <v>22</v>
      </c>
      <c r="L448" s="128" t="s">
        <v>74</v>
      </c>
      <c r="M448" s="152"/>
      <c r="N448" s="102"/>
      <c r="O448" s="152" t="s">
        <v>104</v>
      </c>
      <c r="P448" s="152" t="s">
        <v>84</v>
      </c>
      <c r="Q448" s="102"/>
    </row>
    <row r="449" spans="1:17" s="153" customFormat="1" ht="37.5" x14ac:dyDescent="0.2">
      <c r="A449" s="102"/>
      <c r="B449" s="148" t="s">
        <v>676</v>
      </c>
      <c r="C449" s="149">
        <v>1</v>
      </c>
      <c r="D449" s="128" t="s">
        <v>72</v>
      </c>
      <c r="E449" s="128" t="s">
        <v>73</v>
      </c>
      <c r="F449" s="150"/>
      <c r="G449" s="150"/>
      <c r="H449" s="151">
        <v>5</v>
      </c>
      <c r="I449" s="150">
        <v>15</v>
      </c>
      <c r="J449" s="150"/>
      <c r="K449" s="150">
        <f t="shared" si="30"/>
        <v>20</v>
      </c>
      <c r="L449" s="128" t="s">
        <v>74</v>
      </c>
      <c r="M449" s="152"/>
      <c r="N449" s="102"/>
      <c r="O449" s="152" t="s">
        <v>654</v>
      </c>
      <c r="P449" s="152" t="s">
        <v>155</v>
      </c>
      <c r="Q449" s="102"/>
    </row>
    <row r="450" spans="1:17" s="153" customFormat="1" ht="56.25" x14ac:dyDescent="0.2">
      <c r="A450" s="102"/>
      <c r="B450" s="148" t="s">
        <v>677</v>
      </c>
      <c r="C450" s="149">
        <v>1</v>
      </c>
      <c r="D450" s="128" t="s">
        <v>72</v>
      </c>
      <c r="E450" s="128" t="s">
        <v>73</v>
      </c>
      <c r="F450" s="150"/>
      <c r="G450" s="150"/>
      <c r="H450" s="151">
        <v>2</v>
      </c>
      <c r="I450" s="150">
        <v>8</v>
      </c>
      <c r="J450" s="150"/>
      <c r="K450" s="150">
        <f t="shared" si="30"/>
        <v>10</v>
      </c>
      <c r="L450" s="128" t="s">
        <v>74</v>
      </c>
      <c r="M450" s="152"/>
      <c r="N450" s="102"/>
      <c r="O450" s="152" t="s">
        <v>172</v>
      </c>
      <c r="P450" s="152" t="s">
        <v>166</v>
      </c>
      <c r="Q450" s="102"/>
    </row>
    <row r="451" spans="1:17" s="153" customFormat="1" ht="56.25" x14ac:dyDescent="0.2">
      <c r="A451" s="102"/>
      <c r="B451" s="148" t="s">
        <v>678</v>
      </c>
      <c r="C451" s="149">
        <v>1</v>
      </c>
      <c r="D451" s="128" t="s">
        <v>72</v>
      </c>
      <c r="E451" s="128" t="s">
        <v>73</v>
      </c>
      <c r="F451" s="150"/>
      <c r="G451" s="150"/>
      <c r="H451" s="151">
        <v>2</v>
      </c>
      <c r="I451" s="150">
        <v>8</v>
      </c>
      <c r="J451" s="150"/>
      <c r="K451" s="150">
        <f t="shared" si="30"/>
        <v>10</v>
      </c>
      <c r="L451" s="128" t="s">
        <v>74</v>
      </c>
      <c r="M451" s="152"/>
      <c r="N451" s="102"/>
      <c r="O451" s="152" t="s">
        <v>177</v>
      </c>
      <c r="P451" s="152" t="s">
        <v>95</v>
      </c>
      <c r="Q451" s="102"/>
    </row>
    <row r="452" spans="1:17" s="153" customFormat="1" ht="56.25" x14ac:dyDescent="0.2">
      <c r="A452" s="102"/>
      <c r="B452" s="148" t="s">
        <v>679</v>
      </c>
      <c r="C452" s="149">
        <v>1</v>
      </c>
      <c r="D452" s="128" t="s">
        <v>72</v>
      </c>
      <c r="E452" s="128" t="s">
        <v>73</v>
      </c>
      <c r="F452" s="150"/>
      <c r="G452" s="150"/>
      <c r="H452" s="151">
        <v>2</v>
      </c>
      <c r="I452" s="150">
        <v>8</v>
      </c>
      <c r="J452" s="150"/>
      <c r="K452" s="150">
        <f t="shared" si="30"/>
        <v>10</v>
      </c>
      <c r="L452" s="128" t="s">
        <v>74</v>
      </c>
      <c r="M452" s="152"/>
      <c r="N452" s="102"/>
      <c r="O452" s="152" t="s">
        <v>198</v>
      </c>
      <c r="P452" s="152" t="s">
        <v>95</v>
      </c>
      <c r="Q452" s="102"/>
    </row>
    <row r="453" spans="1:17" s="153" customFormat="1" ht="37.5" x14ac:dyDescent="0.2">
      <c r="A453" s="102"/>
      <c r="B453" s="148" t="s">
        <v>680</v>
      </c>
      <c r="C453" s="149">
        <v>1</v>
      </c>
      <c r="D453" s="128" t="s">
        <v>72</v>
      </c>
      <c r="E453" s="128" t="s">
        <v>73</v>
      </c>
      <c r="F453" s="150"/>
      <c r="G453" s="150"/>
      <c r="H453" s="151">
        <v>3</v>
      </c>
      <c r="I453" s="150">
        <v>12</v>
      </c>
      <c r="J453" s="150"/>
      <c r="K453" s="150">
        <f t="shared" si="30"/>
        <v>15</v>
      </c>
      <c r="L453" s="128" t="s">
        <v>74</v>
      </c>
      <c r="M453" s="152"/>
      <c r="N453" s="102"/>
      <c r="O453" s="152" t="s">
        <v>118</v>
      </c>
      <c r="P453" s="152" t="s">
        <v>84</v>
      </c>
      <c r="Q453" s="102"/>
    </row>
    <row r="454" spans="1:17" s="153" customFormat="1" ht="37.5" x14ac:dyDescent="0.2">
      <c r="A454" s="102"/>
      <c r="B454" s="148" t="s">
        <v>681</v>
      </c>
      <c r="C454" s="149">
        <v>1</v>
      </c>
      <c r="D454" s="128" t="s">
        <v>72</v>
      </c>
      <c r="E454" s="128" t="s">
        <v>73</v>
      </c>
      <c r="F454" s="150"/>
      <c r="G454" s="150"/>
      <c r="H454" s="151">
        <v>3</v>
      </c>
      <c r="I454" s="150">
        <v>12</v>
      </c>
      <c r="J454" s="150"/>
      <c r="K454" s="150">
        <f t="shared" si="30"/>
        <v>15</v>
      </c>
      <c r="L454" s="128" t="s">
        <v>74</v>
      </c>
      <c r="M454" s="152"/>
      <c r="N454" s="102"/>
      <c r="O454" s="152" t="s">
        <v>154</v>
      </c>
      <c r="P454" s="152" t="s">
        <v>155</v>
      </c>
      <c r="Q454" s="102"/>
    </row>
    <row r="455" spans="1:17" s="153" customFormat="1" ht="56.25" x14ac:dyDescent="0.2">
      <c r="A455" s="102"/>
      <c r="B455" s="148" t="s">
        <v>682</v>
      </c>
      <c r="C455" s="149">
        <v>1</v>
      </c>
      <c r="D455" s="128" t="s">
        <v>72</v>
      </c>
      <c r="E455" s="128" t="s">
        <v>73</v>
      </c>
      <c r="F455" s="150"/>
      <c r="G455" s="150"/>
      <c r="H455" s="151">
        <v>3</v>
      </c>
      <c r="I455" s="150">
        <v>12</v>
      </c>
      <c r="J455" s="150"/>
      <c r="K455" s="150">
        <f t="shared" si="30"/>
        <v>15</v>
      </c>
      <c r="L455" s="128" t="s">
        <v>74</v>
      </c>
      <c r="M455" s="152"/>
      <c r="N455" s="102"/>
      <c r="O455" s="152" t="s">
        <v>154</v>
      </c>
      <c r="P455" s="152" t="s">
        <v>155</v>
      </c>
      <c r="Q455" s="102"/>
    </row>
    <row r="456" spans="1:17" s="153" customFormat="1" ht="56.25" x14ac:dyDescent="0.2">
      <c r="A456" s="102"/>
      <c r="B456" s="148" t="s">
        <v>683</v>
      </c>
      <c r="C456" s="149">
        <v>1</v>
      </c>
      <c r="D456" s="128" t="s">
        <v>72</v>
      </c>
      <c r="E456" s="128" t="s">
        <v>73</v>
      </c>
      <c r="F456" s="150"/>
      <c r="G456" s="150"/>
      <c r="H456" s="151">
        <v>3</v>
      </c>
      <c r="I456" s="150">
        <v>12</v>
      </c>
      <c r="J456" s="150"/>
      <c r="K456" s="150">
        <f t="shared" si="30"/>
        <v>15</v>
      </c>
      <c r="L456" s="128" t="s">
        <v>74</v>
      </c>
      <c r="M456" s="152"/>
      <c r="N456" s="102"/>
      <c r="O456" s="152" t="s">
        <v>83</v>
      </c>
      <c r="P456" s="152" t="s">
        <v>84</v>
      </c>
      <c r="Q456" s="102"/>
    </row>
    <row r="457" spans="1:17" s="153" customFormat="1" ht="56.25" x14ac:dyDescent="0.2">
      <c r="A457" s="102"/>
      <c r="B457" s="148" t="s">
        <v>684</v>
      </c>
      <c r="C457" s="149">
        <v>1</v>
      </c>
      <c r="D457" s="128" t="s">
        <v>72</v>
      </c>
      <c r="E457" s="128" t="s">
        <v>73</v>
      </c>
      <c r="F457" s="150"/>
      <c r="G457" s="150"/>
      <c r="H457" s="151">
        <v>2</v>
      </c>
      <c r="I457" s="150">
        <v>8</v>
      </c>
      <c r="J457" s="150"/>
      <c r="K457" s="150">
        <f t="shared" si="30"/>
        <v>10</v>
      </c>
      <c r="L457" s="128" t="s">
        <v>74</v>
      </c>
      <c r="M457" s="152"/>
      <c r="N457" s="102"/>
      <c r="O457" s="152" t="s">
        <v>122</v>
      </c>
      <c r="P457" s="152" t="s">
        <v>84</v>
      </c>
      <c r="Q457" s="102"/>
    </row>
    <row r="458" spans="1:17" s="153" customFormat="1" ht="75" x14ac:dyDescent="0.2">
      <c r="A458" s="102"/>
      <c r="B458" s="148" t="s">
        <v>685</v>
      </c>
      <c r="C458" s="149">
        <v>1</v>
      </c>
      <c r="D458" s="128" t="s">
        <v>72</v>
      </c>
      <c r="E458" s="128" t="s">
        <v>73</v>
      </c>
      <c r="F458" s="150"/>
      <c r="G458" s="150"/>
      <c r="H458" s="151">
        <v>3</v>
      </c>
      <c r="I458" s="150">
        <v>12</v>
      </c>
      <c r="J458" s="150"/>
      <c r="K458" s="150">
        <f t="shared" si="30"/>
        <v>15</v>
      </c>
      <c r="L458" s="128" t="s">
        <v>74</v>
      </c>
      <c r="M458" s="152"/>
      <c r="N458" s="102"/>
      <c r="O458" s="152" t="s">
        <v>491</v>
      </c>
      <c r="P458" s="152" t="s">
        <v>132</v>
      </c>
      <c r="Q458" s="102"/>
    </row>
    <row r="459" spans="1:17" s="153" customFormat="1" ht="37.5" x14ac:dyDescent="0.2">
      <c r="A459" s="102"/>
      <c r="B459" s="148" t="s">
        <v>686</v>
      </c>
      <c r="C459" s="149">
        <v>1</v>
      </c>
      <c r="D459" s="128" t="s">
        <v>72</v>
      </c>
      <c r="E459" s="128" t="s">
        <v>73</v>
      </c>
      <c r="F459" s="150"/>
      <c r="G459" s="150"/>
      <c r="H459" s="151">
        <v>2</v>
      </c>
      <c r="I459" s="150">
        <v>8</v>
      </c>
      <c r="J459" s="150"/>
      <c r="K459" s="150">
        <f t="shared" si="30"/>
        <v>10</v>
      </c>
      <c r="L459" s="128" t="s">
        <v>74</v>
      </c>
      <c r="M459" s="152"/>
      <c r="N459" s="102"/>
      <c r="O459" s="152" t="s">
        <v>129</v>
      </c>
      <c r="P459" s="152" t="s">
        <v>84</v>
      </c>
      <c r="Q459" s="102"/>
    </row>
    <row r="460" spans="1:17" s="153" customFormat="1" ht="56.25" x14ac:dyDescent="0.2">
      <c r="A460" s="102"/>
      <c r="B460" s="148" t="s">
        <v>687</v>
      </c>
      <c r="C460" s="149">
        <v>1</v>
      </c>
      <c r="D460" s="128" t="s">
        <v>72</v>
      </c>
      <c r="E460" s="128" t="s">
        <v>73</v>
      </c>
      <c r="F460" s="150"/>
      <c r="G460" s="150"/>
      <c r="H460" s="151">
        <v>5</v>
      </c>
      <c r="I460" s="150">
        <v>20</v>
      </c>
      <c r="J460" s="150"/>
      <c r="K460" s="150">
        <f t="shared" si="30"/>
        <v>25</v>
      </c>
      <c r="L460" s="128" t="s">
        <v>74</v>
      </c>
      <c r="M460" s="152"/>
      <c r="N460" s="102"/>
      <c r="O460" s="152" t="s">
        <v>422</v>
      </c>
      <c r="P460" s="152" t="s">
        <v>84</v>
      </c>
      <c r="Q460" s="102"/>
    </row>
    <row r="461" spans="1:17" s="153" customFormat="1" ht="56.25" x14ac:dyDescent="0.2">
      <c r="A461" s="102"/>
      <c r="B461" s="148" t="s">
        <v>688</v>
      </c>
      <c r="C461" s="149">
        <v>1</v>
      </c>
      <c r="D461" s="128" t="s">
        <v>72</v>
      </c>
      <c r="E461" s="128" t="s">
        <v>73</v>
      </c>
      <c r="F461" s="150"/>
      <c r="G461" s="150"/>
      <c r="H461" s="151">
        <v>3.6</v>
      </c>
      <c r="I461" s="150">
        <v>14.4</v>
      </c>
      <c r="J461" s="150"/>
      <c r="K461" s="150">
        <f t="shared" si="30"/>
        <v>18</v>
      </c>
      <c r="L461" s="128" t="s">
        <v>74</v>
      </c>
      <c r="M461" s="152"/>
      <c r="N461" s="102"/>
      <c r="O461" s="152" t="s">
        <v>491</v>
      </c>
      <c r="P461" s="152" t="s">
        <v>132</v>
      </c>
      <c r="Q461" s="102"/>
    </row>
    <row r="462" spans="1:17" s="153" customFormat="1" ht="75" x14ac:dyDescent="0.2">
      <c r="A462" s="102"/>
      <c r="B462" s="148" t="s">
        <v>689</v>
      </c>
      <c r="C462" s="149">
        <v>1</v>
      </c>
      <c r="D462" s="128" t="s">
        <v>72</v>
      </c>
      <c r="E462" s="128" t="s">
        <v>73</v>
      </c>
      <c r="F462" s="150"/>
      <c r="G462" s="150"/>
      <c r="H462" s="151">
        <v>10</v>
      </c>
      <c r="I462" s="150">
        <v>40</v>
      </c>
      <c r="J462" s="150"/>
      <c r="K462" s="150">
        <f t="shared" si="30"/>
        <v>50</v>
      </c>
      <c r="L462" s="128" t="s">
        <v>74</v>
      </c>
      <c r="M462" s="152"/>
      <c r="N462" s="102"/>
      <c r="O462" s="152" t="s">
        <v>385</v>
      </c>
      <c r="P462" s="152" t="s">
        <v>132</v>
      </c>
      <c r="Q462" s="102"/>
    </row>
    <row r="463" spans="1:17" s="153" customFormat="1" ht="37.5" x14ac:dyDescent="0.2">
      <c r="A463" s="102"/>
      <c r="B463" s="148" t="s">
        <v>690</v>
      </c>
      <c r="C463" s="149">
        <v>1</v>
      </c>
      <c r="D463" s="128" t="s">
        <v>72</v>
      </c>
      <c r="E463" s="128" t="s">
        <v>73</v>
      </c>
      <c r="F463" s="150"/>
      <c r="G463" s="150"/>
      <c r="H463" s="151">
        <v>4</v>
      </c>
      <c r="I463" s="150">
        <v>16</v>
      </c>
      <c r="J463" s="150"/>
      <c r="K463" s="150">
        <f t="shared" si="30"/>
        <v>20</v>
      </c>
      <c r="L463" s="128" t="s">
        <v>74</v>
      </c>
      <c r="M463" s="152"/>
      <c r="N463" s="102"/>
      <c r="O463" s="152" t="s">
        <v>118</v>
      </c>
      <c r="P463" s="152" t="s">
        <v>84</v>
      </c>
      <c r="Q463" s="102"/>
    </row>
    <row r="464" spans="1:17" s="153" customFormat="1" ht="75" x14ac:dyDescent="0.2">
      <c r="A464" s="102"/>
      <c r="B464" s="148" t="s">
        <v>691</v>
      </c>
      <c r="C464" s="149">
        <v>1</v>
      </c>
      <c r="D464" s="128" t="s">
        <v>72</v>
      </c>
      <c r="E464" s="128" t="s">
        <v>73</v>
      </c>
      <c r="F464" s="150"/>
      <c r="G464" s="150"/>
      <c r="H464" s="151">
        <v>4</v>
      </c>
      <c r="I464" s="150">
        <v>16</v>
      </c>
      <c r="J464" s="150"/>
      <c r="K464" s="150">
        <f t="shared" si="30"/>
        <v>20</v>
      </c>
      <c r="L464" s="128" t="s">
        <v>74</v>
      </c>
      <c r="M464" s="152"/>
      <c r="N464" s="102"/>
      <c r="O464" s="152" t="s">
        <v>215</v>
      </c>
      <c r="P464" s="152" t="s">
        <v>84</v>
      </c>
      <c r="Q464" s="102"/>
    </row>
    <row r="465" spans="1:17" s="153" customFormat="1" ht="37.5" x14ac:dyDescent="0.2">
      <c r="A465" s="102"/>
      <c r="B465" s="148" t="s">
        <v>692</v>
      </c>
      <c r="C465" s="149">
        <v>1</v>
      </c>
      <c r="D465" s="128" t="s">
        <v>72</v>
      </c>
      <c r="E465" s="128" t="s">
        <v>73</v>
      </c>
      <c r="F465" s="150"/>
      <c r="G465" s="150"/>
      <c r="H465" s="151">
        <v>9</v>
      </c>
      <c r="I465" s="150">
        <v>36</v>
      </c>
      <c r="J465" s="150"/>
      <c r="K465" s="150">
        <f t="shared" si="30"/>
        <v>45</v>
      </c>
      <c r="L465" s="128" t="s">
        <v>74</v>
      </c>
      <c r="M465" s="152"/>
      <c r="N465" s="102"/>
      <c r="O465" s="152" t="s">
        <v>134</v>
      </c>
      <c r="P465" s="152" t="s">
        <v>132</v>
      </c>
      <c r="Q465" s="102"/>
    </row>
    <row r="466" spans="1:17" s="153" customFormat="1" ht="56.25" x14ac:dyDescent="0.2">
      <c r="A466" s="102"/>
      <c r="B466" s="148" t="s">
        <v>693</v>
      </c>
      <c r="C466" s="149">
        <v>1</v>
      </c>
      <c r="D466" s="128" t="s">
        <v>72</v>
      </c>
      <c r="E466" s="128" t="s">
        <v>73</v>
      </c>
      <c r="F466" s="150"/>
      <c r="G466" s="150"/>
      <c r="H466" s="151">
        <v>4</v>
      </c>
      <c r="I466" s="150">
        <v>16</v>
      </c>
      <c r="J466" s="150"/>
      <c r="K466" s="150">
        <f t="shared" si="30"/>
        <v>20</v>
      </c>
      <c r="L466" s="128" t="s">
        <v>74</v>
      </c>
      <c r="M466" s="152"/>
      <c r="N466" s="102"/>
      <c r="O466" s="152" t="s">
        <v>220</v>
      </c>
      <c r="P466" s="152" t="s">
        <v>155</v>
      </c>
      <c r="Q466" s="102"/>
    </row>
    <row r="467" spans="1:17" s="171" customFormat="1" x14ac:dyDescent="0.2">
      <c r="A467" s="108"/>
      <c r="B467" s="165" t="s">
        <v>246</v>
      </c>
      <c r="C467" s="116"/>
      <c r="D467" s="117"/>
      <c r="E467" s="117"/>
      <c r="F467" s="169"/>
      <c r="G467" s="169"/>
      <c r="H467" s="170"/>
      <c r="I467" s="169"/>
      <c r="J467" s="169"/>
      <c r="K467" s="169"/>
      <c r="L467" s="101"/>
      <c r="M467" s="87"/>
      <c r="N467" s="108"/>
      <c r="O467" s="87"/>
      <c r="P467" s="87"/>
      <c r="Q467" s="108"/>
    </row>
    <row r="468" spans="1:17" s="153" customFormat="1" ht="37.5" x14ac:dyDescent="0.2">
      <c r="A468" s="102"/>
      <c r="B468" s="148" t="s">
        <v>694</v>
      </c>
      <c r="C468" s="149">
        <v>1</v>
      </c>
      <c r="D468" s="128" t="s">
        <v>72</v>
      </c>
      <c r="E468" s="128" t="s">
        <v>73</v>
      </c>
      <c r="F468" s="150"/>
      <c r="G468" s="150"/>
      <c r="H468" s="151">
        <v>2.5499999999999998</v>
      </c>
      <c r="I468" s="150"/>
      <c r="J468" s="150"/>
      <c r="K468" s="150">
        <f t="shared" si="30"/>
        <v>2.5499999999999998</v>
      </c>
      <c r="L468" s="128" t="s">
        <v>74</v>
      </c>
      <c r="M468" s="152"/>
      <c r="N468" s="102"/>
      <c r="O468" s="152" t="s">
        <v>392</v>
      </c>
      <c r="P468" s="152" t="s">
        <v>95</v>
      </c>
      <c r="Q468" s="102"/>
    </row>
    <row r="469" spans="1:17" s="153" customFormat="1" ht="37.5" x14ac:dyDescent="0.2">
      <c r="A469" s="102"/>
      <c r="B469" s="148" t="s">
        <v>695</v>
      </c>
      <c r="C469" s="149">
        <v>1</v>
      </c>
      <c r="D469" s="128" t="s">
        <v>72</v>
      </c>
      <c r="E469" s="128" t="s">
        <v>73</v>
      </c>
      <c r="F469" s="150"/>
      <c r="G469" s="150"/>
      <c r="H469" s="151">
        <v>2.7</v>
      </c>
      <c r="I469" s="150"/>
      <c r="J469" s="150"/>
      <c r="K469" s="150">
        <f t="shared" si="30"/>
        <v>2.7</v>
      </c>
      <c r="L469" s="128" t="s">
        <v>74</v>
      </c>
      <c r="M469" s="152"/>
      <c r="N469" s="102"/>
      <c r="O469" s="152" t="s">
        <v>136</v>
      </c>
      <c r="P469" s="152" t="s">
        <v>132</v>
      </c>
      <c r="Q469" s="102"/>
    </row>
    <row r="470" spans="1:17" s="153" customFormat="1" ht="56.25" x14ac:dyDescent="0.2">
      <c r="A470" s="102"/>
      <c r="B470" s="148" t="s">
        <v>696</v>
      </c>
      <c r="C470" s="149">
        <v>1</v>
      </c>
      <c r="D470" s="128" t="s">
        <v>72</v>
      </c>
      <c r="E470" s="128" t="s">
        <v>73</v>
      </c>
      <c r="F470" s="150"/>
      <c r="G470" s="150"/>
      <c r="H470" s="151">
        <v>3</v>
      </c>
      <c r="I470" s="150"/>
      <c r="J470" s="150"/>
      <c r="K470" s="150">
        <f t="shared" si="30"/>
        <v>3</v>
      </c>
      <c r="L470" s="128" t="s">
        <v>74</v>
      </c>
      <c r="M470" s="152"/>
      <c r="N470" s="102"/>
      <c r="O470" s="152" t="s">
        <v>330</v>
      </c>
      <c r="P470" s="152" t="s">
        <v>166</v>
      </c>
      <c r="Q470" s="102"/>
    </row>
    <row r="471" spans="1:17" s="153" customFormat="1" ht="56.25" x14ac:dyDescent="0.2">
      <c r="A471" s="102"/>
      <c r="B471" s="148" t="s">
        <v>697</v>
      </c>
      <c r="C471" s="149">
        <v>1</v>
      </c>
      <c r="D471" s="128" t="s">
        <v>72</v>
      </c>
      <c r="E471" s="128" t="s">
        <v>73</v>
      </c>
      <c r="F471" s="150"/>
      <c r="G471" s="150"/>
      <c r="H471" s="151">
        <v>3.3</v>
      </c>
      <c r="I471" s="150"/>
      <c r="J471" s="150"/>
      <c r="K471" s="150">
        <f t="shared" si="30"/>
        <v>3.3</v>
      </c>
      <c r="L471" s="128" t="s">
        <v>74</v>
      </c>
      <c r="M471" s="152"/>
      <c r="N471" s="102"/>
      <c r="O471" s="152" t="s">
        <v>698</v>
      </c>
      <c r="P471" s="152" t="s">
        <v>84</v>
      </c>
      <c r="Q471" s="102"/>
    </row>
    <row r="472" spans="1:17" s="153" customFormat="1" ht="37.5" x14ac:dyDescent="0.2">
      <c r="A472" s="102"/>
      <c r="B472" s="148" t="s">
        <v>699</v>
      </c>
      <c r="C472" s="149">
        <v>1</v>
      </c>
      <c r="D472" s="128" t="s">
        <v>72</v>
      </c>
      <c r="E472" s="128" t="s">
        <v>73</v>
      </c>
      <c r="F472" s="150"/>
      <c r="G472" s="150"/>
      <c r="H472" s="151">
        <v>4.5</v>
      </c>
      <c r="I472" s="150"/>
      <c r="J472" s="150"/>
      <c r="K472" s="150">
        <f t="shared" si="30"/>
        <v>4.5</v>
      </c>
      <c r="L472" s="128" t="s">
        <v>74</v>
      </c>
      <c r="M472" s="152"/>
      <c r="N472" s="102"/>
      <c r="O472" s="152" t="s">
        <v>245</v>
      </c>
      <c r="P472" s="152" t="s">
        <v>166</v>
      </c>
      <c r="Q472" s="102"/>
    </row>
    <row r="473" spans="1:17" s="153" customFormat="1" ht="56.25" x14ac:dyDescent="0.2">
      <c r="A473" s="102"/>
      <c r="B473" s="148" t="s">
        <v>700</v>
      </c>
      <c r="C473" s="149">
        <v>1</v>
      </c>
      <c r="D473" s="128" t="s">
        <v>72</v>
      </c>
      <c r="E473" s="128" t="s">
        <v>73</v>
      </c>
      <c r="F473" s="150"/>
      <c r="G473" s="150"/>
      <c r="H473" s="151">
        <v>2.76</v>
      </c>
      <c r="I473" s="150"/>
      <c r="J473" s="150"/>
      <c r="K473" s="150">
        <f t="shared" si="30"/>
        <v>2.76</v>
      </c>
      <c r="L473" s="128" t="s">
        <v>74</v>
      </c>
      <c r="M473" s="152"/>
      <c r="N473" s="102"/>
      <c r="O473" s="152" t="s">
        <v>94</v>
      </c>
      <c r="P473" s="152" t="s">
        <v>95</v>
      </c>
      <c r="Q473" s="102"/>
    </row>
    <row r="474" spans="1:17" s="153" customFormat="1" ht="75" x14ac:dyDescent="0.2">
      <c r="A474" s="102"/>
      <c r="B474" s="148" t="s">
        <v>701</v>
      </c>
      <c r="C474" s="149">
        <v>1</v>
      </c>
      <c r="D474" s="128" t="s">
        <v>72</v>
      </c>
      <c r="E474" s="128" t="s">
        <v>73</v>
      </c>
      <c r="F474" s="150"/>
      <c r="G474" s="150"/>
      <c r="H474" s="151">
        <v>3.45</v>
      </c>
      <c r="I474" s="150"/>
      <c r="J474" s="150"/>
      <c r="K474" s="150">
        <f t="shared" si="30"/>
        <v>3.45</v>
      </c>
      <c r="L474" s="128" t="s">
        <v>74</v>
      </c>
      <c r="M474" s="152"/>
      <c r="N474" s="102"/>
      <c r="O474" s="152" t="s">
        <v>94</v>
      </c>
      <c r="P474" s="152" t="s">
        <v>95</v>
      </c>
      <c r="Q474" s="102"/>
    </row>
    <row r="475" spans="1:17" s="153" customFormat="1" ht="56.25" x14ac:dyDescent="0.2">
      <c r="A475" s="102"/>
      <c r="B475" s="148" t="s">
        <v>702</v>
      </c>
      <c r="C475" s="149">
        <v>1</v>
      </c>
      <c r="D475" s="128" t="s">
        <v>72</v>
      </c>
      <c r="E475" s="128" t="s">
        <v>73</v>
      </c>
      <c r="F475" s="150"/>
      <c r="G475" s="150"/>
      <c r="H475" s="151">
        <v>3.15</v>
      </c>
      <c r="I475" s="150"/>
      <c r="J475" s="150"/>
      <c r="K475" s="150">
        <f t="shared" si="30"/>
        <v>3.15</v>
      </c>
      <c r="L475" s="128" t="s">
        <v>74</v>
      </c>
      <c r="M475" s="152"/>
      <c r="N475" s="102"/>
      <c r="O475" s="152" t="s">
        <v>131</v>
      </c>
      <c r="P475" s="152" t="s">
        <v>132</v>
      </c>
      <c r="Q475" s="102"/>
    </row>
    <row r="476" spans="1:17" s="153" customFormat="1" ht="75" x14ac:dyDescent="0.2">
      <c r="A476" s="102"/>
      <c r="B476" s="148" t="s">
        <v>703</v>
      </c>
      <c r="C476" s="149">
        <v>1</v>
      </c>
      <c r="D476" s="128" t="s">
        <v>72</v>
      </c>
      <c r="E476" s="128" t="s">
        <v>73</v>
      </c>
      <c r="F476" s="150"/>
      <c r="G476" s="150"/>
      <c r="H476" s="151">
        <v>3</v>
      </c>
      <c r="I476" s="150"/>
      <c r="J476" s="150"/>
      <c r="K476" s="150">
        <f t="shared" si="30"/>
        <v>3</v>
      </c>
      <c r="L476" s="128" t="s">
        <v>74</v>
      </c>
      <c r="M476" s="152"/>
      <c r="N476" s="102"/>
      <c r="O476" s="152" t="s">
        <v>129</v>
      </c>
      <c r="P476" s="152" t="s">
        <v>84</v>
      </c>
      <c r="Q476" s="102"/>
    </row>
    <row r="477" spans="1:17" s="153" customFormat="1" ht="37.5" x14ac:dyDescent="0.2">
      <c r="A477" s="102"/>
      <c r="B477" s="148" t="s">
        <v>704</v>
      </c>
      <c r="C477" s="149">
        <v>1</v>
      </c>
      <c r="D477" s="128" t="s">
        <v>72</v>
      </c>
      <c r="E477" s="128" t="s">
        <v>73</v>
      </c>
      <c r="F477" s="150"/>
      <c r="G477" s="150"/>
      <c r="H477" s="151">
        <v>3</v>
      </c>
      <c r="I477" s="150"/>
      <c r="J477" s="150"/>
      <c r="K477" s="150">
        <f t="shared" si="30"/>
        <v>3</v>
      </c>
      <c r="L477" s="128" t="s">
        <v>74</v>
      </c>
      <c r="M477" s="152"/>
      <c r="N477" s="102"/>
      <c r="O477" s="152" t="s">
        <v>140</v>
      </c>
      <c r="P477" s="152" t="s">
        <v>84</v>
      </c>
      <c r="Q477" s="102"/>
    </row>
    <row r="478" spans="1:17" s="153" customFormat="1" ht="56.25" x14ac:dyDescent="0.2">
      <c r="A478" s="102"/>
      <c r="B478" s="148" t="s">
        <v>705</v>
      </c>
      <c r="C478" s="149">
        <v>1</v>
      </c>
      <c r="D478" s="128" t="s">
        <v>72</v>
      </c>
      <c r="E478" s="128" t="s">
        <v>73</v>
      </c>
      <c r="F478" s="150"/>
      <c r="G478" s="150"/>
      <c r="H478" s="151">
        <v>3.36</v>
      </c>
      <c r="I478" s="150"/>
      <c r="J478" s="150"/>
      <c r="K478" s="150">
        <f t="shared" ref="K478:K490" si="31">SUM(F478:J478)</f>
        <v>3.36</v>
      </c>
      <c r="L478" s="128" t="s">
        <v>74</v>
      </c>
      <c r="M478" s="152"/>
      <c r="N478" s="102"/>
      <c r="O478" s="152" t="s">
        <v>131</v>
      </c>
      <c r="P478" s="152" t="s">
        <v>132</v>
      </c>
      <c r="Q478" s="102"/>
    </row>
    <row r="479" spans="1:17" s="153" customFormat="1" ht="37.5" x14ac:dyDescent="0.2">
      <c r="A479" s="102"/>
      <c r="B479" s="148" t="s">
        <v>706</v>
      </c>
      <c r="C479" s="149">
        <v>1</v>
      </c>
      <c r="D479" s="128" t="s">
        <v>72</v>
      </c>
      <c r="E479" s="128" t="s">
        <v>73</v>
      </c>
      <c r="F479" s="150"/>
      <c r="G479" s="150"/>
      <c r="H479" s="151">
        <v>7.35</v>
      </c>
      <c r="I479" s="150"/>
      <c r="J479" s="150"/>
      <c r="K479" s="150">
        <f t="shared" si="31"/>
        <v>7.35</v>
      </c>
      <c r="L479" s="128" t="s">
        <v>74</v>
      </c>
      <c r="M479" s="152"/>
      <c r="N479" s="102"/>
      <c r="O479" s="152" t="s">
        <v>339</v>
      </c>
      <c r="P479" s="152" t="s">
        <v>166</v>
      </c>
      <c r="Q479" s="102"/>
    </row>
    <row r="480" spans="1:17" s="153" customFormat="1" ht="37.5" x14ac:dyDescent="0.2">
      <c r="A480" s="102"/>
      <c r="B480" s="148" t="s">
        <v>707</v>
      </c>
      <c r="C480" s="149">
        <v>1</v>
      </c>
      <c r="D480" s="128" t="s">
        <v>72</v>
      </c>
      <c r="E480" s="128" t="s">
        <v>73</v>
      </c>
      <c r="F480" s="150"/>
      <c r="G480" s="150"/>
      <c r="H480" s="151">
        <v>6.3</v>
      </c>
      <c r="I480" s="150"/>
      <c r="J480" s="150"/>
      <c r="K480" s="150">
        <f t="shared" si="31"/>
        <v>6.3</v>
      </c>
      <c r="L480" s="128" t="s">
        <v>74</v>
      </c>
      <c r="M480" s="152"/>
      <c r="N480" s="102"/>
      <c r="O480" s="152" t="s">
        <v>351</v>
      </c>
      <c r="P480" s="152" t="s">
        <v>166</v>
      </c>
      <c r="Q480" s="102"/>
    </row>
    <row r="481" spans="1:17" s="153" customFormat="1" ht="37.5" x14ac:dyDescent="0.2">
      <c r="A481" s="102"/>
      <c r="B481" s="148" t="s">
        <v>708</v>
      </c>
      <c r="C481" s="149">
        <v>1</v>
      </c>
      <c r="D481" s="128" t="s">
        <v>72</v>
      </c>
      <c r="E481" s="128" t="s">
        <v>73</v>
      </c>
      <c r="F481" s="150"/>
      <c r="G481" s="150"/>
      <c r="H481" s="151">
        <v>6.3</v>
      </c>
      <c r="I481" s="150"/>
      <c r="J481" s="150"/>
      <c r="K481" s="150">
        <f t="shared" si="31"/>
        <v>6.3</v>
      </c>
      <c r="L481" s="128" t="s">
        <v>74</v>
      </c>
      <c r="M481" s="152"/>
      <c r="N481" s="102"/>
      <c r="O481" s="152" t="s">
        <v>339</v>
      </c>
      <c r="P481" s="152" t="s">
        <v>166</v>
      </c>
      <c r="Q481" s="102"/>
    </row>
    <row r="482" spans="1:17" s="153" customFormat="1" ht="37.5" x14ac:dyDescent="0.2">
      <c r="A482" s="102"/>
      <c r="B482" s="148" t="s">
        <v>709</v>
      </c>
      <c r="C482" s="149">
        <v>1</v>
      </c>
      <c r="D482" s="128" t="s">
        <v>72</v>
      </c>
      <c r="E482" s="128" t="s">
        <v>73</v>
      </c>
      <c r="F482" s="150"/>
      <c r="G482" s="150"/>
      <c r="H482" s="151">
        <v>6.3</v>
      </c>
      <c r="I482" s="150"/>
      <c r="J482" s="150"/>
      <c r="K482" s="150">
        <f t="shared" si="31"/>
        <v>6.3</v>
      </c>
      <c r="L482" s="128" t="s">
        <v>74</v>
      </c>
      <c r="M482" s="152"/>
      <c r="N482" s="102"/>
      <c r="O482" s="152" t="s">
        <v>122</v>
      </c>
      <c r="P482" s="152" t="s">
        <v>84</v>
      </c>
      <c r="Q482" s="102"/>
    </row>
    <row r="483" spans="1:17" s="153" customFormat="1" ht="37.5" x14ac:dyDescent="0.2">
      <c r="A483" s="102"/>
      <c r="B483" s="148" t="s">
        <v>710</v>
      </c>
      <c r="C483" s="149">
        <v>1</v>
      </c>
      <c r="D483" s="128" t="s">
        <v>72</v>
      </c>
      <c r="E483" s="128" t="s">
        <v>73</v>
      </c>
      <c r="F483" s="150"/>
      <c r="G483" s="150"/>
      <c r="H483" s="151">
        <v>6.3</v>
      </c>
      <c r="I483" s="150"/>
      <c r="J483" s="150"/>
      <c r="K483" s="150">
        <f t="shared" si="31"/>
        <v>6.3</v>
      </c>
      <c r="L483" s="128" t="s">
        <v>74</v>
      </c>
      <c r="M483" s="152"/>
      <c r="N483" s="102"/>
      <c r="O483" s="152" t="s">
        <v>669</v>
      </c>
      <c r="P483" s="152" t="s">
        <v>84</v>
      </c>
      <c r="Q483" s="102"/>
    </row>
    <row r="484" spans="1:17" s="153" customFormat="1" ht="37.5" x14ac:dyDescent="0.2">
      <c r="A484" s="102"/>
      <c r="B484" s="148" t="s">
        <v>711</v>
      </c>
      <c r="C484" s="149">
        <v>1</v>
      </c>
      <c r="D484" s="128" t="s">
        <v>72</v>
      </c>
      <c r="E484" s="128" t="s">
        <v>73</v>
      </c>
      <c r="F484" s="150"/>
      <c r="G484" s="150"/>
      <c r="H484" s="151">
        <v>8</v>
      </c>
      <c r="I484" s="150"/>
      <c r="J484" s="150"/>
      <c r="K484" s="150">
        <f t="shared" si="31"/>
        <v>8</v>
      </c>
      <c r="L484" s="128" t="s">
        <v>74</v>
      </c>
      <c r="M484" s="152"/>
      <c r="N484" s="102"/>
      <c r="O484" s="152" t="s">
        <v>215</v>
      </c>
      <c r="P484" s="152" t="s">
        <v>84</v>
      </c>
      <c r="Q484" s="102"/>
    </row>
    <row r="485" spans="1:17" s="153" customFormat="1" ht="56.25" x14ac:dyDescent="0.2">
      <c r="A485" s="102"/>
      <c r="B485" s="148" t="s">
        <v>712</v>
      </c>
      <c r="C485" s="149">
        <v>1</v>
      </c>
      <c r="D485" s="128" t="s">
        <v>72</v>
      </c>
      <c r="E485" s="128" t="s">
        <v>73</v>
      </c>
      <c r="F485" s="150"/>
      <c r="G485" s="150"/>
      <c r="H485" s="151">
        <v>10</v>
      </c>
      <c r="I485" s="150"/>
      <c r="J485" s="150"/>
      <c r="K485" s="150">
        <f t="shared" si="31"/>
        <v>10</v>
      </c>
      <c r="L485" s="128" t="s">
        <v>74</v>
      </c>
      <c r="M485" s="152"/>
      <c r="N485" s="102"/>
      <c r="O485" s="152" t="s">
        <v>499</v>
      </c>
      <c r="P485" s="152" t="s">
        <v>166</v>
      </c>
      <c r="Q485" s="102"/>
    </row>
    <row r="486" spans="1:17" s="153" customFormat="1" ht="37.5" x14ac:dyDescent="0.2">
      <c r="A486" s="102"/>
      <c r="B486" s="148" t="s">
        <v>713</v>
      </c>
      <c r="C486" s="149">
        <v>1</v>
      </c>
      <c r="D486" s="128" t="s">
        <v>72</v>
      </c>
      <c r="E486" s="128" t="s">
        <v>73</v>
      </c>
      <c r="F486" s="150"/>
      <c r="G486" s="150"/>
      <c r="H486" s="151">
        <v>10</v>
      </c>
      <c r="I486" s="150"/>
      <c r="J486" s="150"/>
      <c r="K486" s="150">
        <f t="shared" si="31"/>
        <v>10</v>
      </c>
      <c r="L486" s="128" t="s">
        <v>74</v>
      </c>
      <c r="M486" s="152"/>
      <c r="N486" s="102"/>
      <c r="O486" s="152" t="s">
        <v>215</v>
      </c>
      <c r="P486" s="152" t="s">
        <v>84</v>
      </c>
      <c r="Q486" s="102"/>
    </row>
    <row r="487" spans="1:17" s="153" customFormat="1" ht="37.5" x14ac:dyDescent="0.2">
      <c r="A487" s="102"/>
      <c r="B487" s="148" t="s">
        <v>714</v>
      </c>
      <c r="C487" s="149">
        <v>1</v>
      </c>
      <c r="D487" s="128" t="s">
        <v>72</v>
      </c>
      <c r="E487" s="128" t="s">
        <v>73</v>
      </c>
      <c r="F487" s="150"/>
      <c r="G487" s="150"/>
      <c r="H487" s="151">
        <v>4</v>
      </c>
      <c r="I487" s="150"/>
      <c r="J487" s="150"/>
      <c r="K487" s="150">
        <f t="shared" si="31"/>
        <v>4</v>
      </c>
      <c r="L487" s="128" t="s">
        <v>74</v>
      </c>
      <c r="M487" s="152"/>
      <c r="N487" s="102"/>
      <c r="O487" s="152" t="s">
        <v>215</v>
      </c>
      <c r="P487" s="152" t="s">
        <v>84</v>
      </c>
      <c r="Q487" s="102"/>
    </row>
    <row r="488" spans="1:17" s="153" customFormat="1" ht="37.5" x14ac:dyDescent="0.2">
      <c r="A488" s="102"/>
      <c r="B488" s="148" t="s">
        <v>715</v>
      </c>
      <c r="C488" s="149">
        <v>1</v>
      </c>
      <c r="D488" s="128" t="s">
        <v>72</v>
      </c>
      <c r="E488" s="128" t="s">
        <v>73</v>
      </c>
      <c r="F488" s="150"/>
      <c r="G488" s="150"/>
      <c r="H488" s="151">
        <v>12</v>
      </c>
      <c r="I488" s="150"/>
      <c r="J488" s="150"/>
      <c r="K488" s="150">
        <f t="shared" si="31"/>
        <v>12</v>
      </c>
      <c r="L488" s="128" t="s">
        <v>74</v>
      </c>
      <c r="M488" s="152"/>
      <c r="N488" s="102"/>
      <c r="O488" s="152" t="s">
        <v>215</v>
      </c>
      <c r="P488" s="152" t="s">
        <v>84</v>
      </c>
      <c r="Q488" s="102"/>
    </row>
    <row r="489" spans="1:17" s="153" customFormat="1" ht="37.5" x14ac:dyDescent="0.2">
      <c r="A489" s="102"/>
      <c r="B489" s="148" t="s">
        <v>716</v>
      </c>
      <c r="C489" s="149">
        <v>1</v>
      </c>
      <c r="D489" s="128" t="s">
        <v>72</v>
      </c>
      <c r="E489" s="128" t="s">
        <v>73</v>
      </c>
      <c r="F489" s="150"/>
      <c r="G489" s="150"/>
      <c r="H489" s="151">
        <v>4</v>
      </c>
      <c r="I489" s="150"/>
      <c r="J489" s="150"/>
      <c r="K489" s="150">
        <f t="shared" si="31"/>
        <v>4</v>
      </c>
      <c r="L489" s="128" t="s">
        <v>74</v>
      </c>
      <c r="M489" s="152"/>
      <c r="N489" s="102"/>
      <c r="O489" s="152" t="s">
        <v>215</v>
      </c>
      <c r="P489" s="152" t="s">
        <v>84</v>
      </c>
      <c r="Q489" s="102"/>
    </row>
    <row r="490" spans="1:17" s="153" customFormat="1" ht="37.5" x14ac:dyDescent="0.2">
      <c r="A490" s="102"/>
      <c r="B490" s="148" t="s">
        <v>717</v>
      </c>
      <c r="C490" s="149">
        <v>1</v>
      </c>
      <c r="D490" s="128" t="s">
        <v>72</v>
      </c>
      <c r="E490" s="128" t="s">
        <v>73</v>
      </c>
      <c r="F490" s="150"/>
      <c r="G490" s="150"/>
      <c r="H490" s="151">
        <v>8</v>
      </c>
      <c r="I490" s="150"/>
      <c r="J490" s="150"/>
      <c r="K490" s="150">
        <f t="shared" si="31"/>
        <v>8</v>
      </c>
      <c r="L490" s="128" t="s">
        <v>74</v>
      </c>
      <c r="M490" s="152"/>
      <c r="N490" s="102"/>
      <c r="O490" s="152" t="s">
        <v>215</v>
      </c>
      <c r="P490" s="152" t="s">
        <v>84</v>
      </c>
      <c r="Q490" s="102"/>
    </row>
    <row r="491" spans="1:17" s="137" customFormat="1" x14ac:dyDescent="0.2">
      <c r="A491" s="156"/>
      <c r="B491" s="156" t="s">
        <v>718</v>
      </c>
      <c r="C491" s="157"/>
      <c r="D491" s="158"/>
      <c r="E491" s="158"/>
      <c r="F491" s="159">
        <v>12235.9833</v>
      </c>
      <c r="G491" s="159">
        <v>3174.2069000000001</v>
      </c>
      <c r="H491" s="159">
        <f>+H492+H495+H516</f>
        <v>6743.2397999999994</v>
      </c>
      <c r="I491" s="159">
        <f>+I492+I495+I516</f>
        <v>7206.2595999999994</v>
      </c>
      <c r="J491" s="159">
        <f>+J492+J495+J516</f>
        <v>4592</v>
      </c>
      <c r="K491" s="159">
        <f t="shared" ref="K491:K719" si="32">SUM(F491:J491)</f>
        <v>33951.689599999998</v>
      </c>
      <c r="L491" s="158"/>
      <c r="M491" s="158"/>
      <c r="N491" s="156"/>
      <c r="O491" s="158"/>
      <c r="P491" s="158"/>
      <c r="Q491" s="156"/>
    </row>
    <row r="492" spans="1:17" s="137" customFormat="1" x14ac:dyDescent="0.2">
      <c r="A492" s="143"/>
      <c r="B492" s="161" t="s">
        <v>22</v>
      </c>
      <c r="C492" s="144"/>
      <c r="D492" s="145"/>
      <c r="E492" s="145"/>
      <c r="F492" s="146"/>
      <c r="G492" s="146"/>
      <c r="H492" s="146">
        <f>SUM(H494)</f>
        <v>670</v>
      </c>
      <c r="I492" s="146"/>
      <c r="J492" s="146"/>
      <c r="K492" s="146">
        <f t="shared" si="32"/>
        <v>670</v>
      </c>
      <c r="L492" s="145"/>
      <c r="M492" s="145"/>
      <c r="N492" s="143"/>
      <c r="O492" s="145"/>
      <c r="P492" s="145"/>
      <c r="Q492" s="143"/>
    </row>
    <row r="493" spans="1:17" s="171" customFormat="1" x14ac:dyDescent="0.2">
      <c r="A493" s="108"/>
      <c r="B493" s="165" t="s">
        <v>79</v>
      </c>
      <c r="C493" s="116"/>
      <c r="D493" s="117"/>
      <c r="E493" s="117"/>
      <c r="F493" s="169"/>
      <c r="G493" s="169"/>
      <c r="H493" s="170"/>
      <c r="I493" s="169"/>
      <c r="J493" s="169"/>
      <c r="K493" s="169">
        <f t="shared" si="32"/>
        <v>0</v>
      </c>
      <c r="L493" s="101"/>
      <c r="M493" s="87"/>
      <c r="N493" s="108"/>
      <c r="O493" s="87"/>
      <c r="P493" s="87"/>
      <c r="Q493" s="108"/>
    </row>
    <row r="494" spans="1:17" s="153" customFormat="1" ht="37.5" x14ac:dyDescent="0.2">
      <c r="A494" s="102"/>
      <c r="B494" s="148" t="s">
        <v>226</v>
      </c>
      <c r="C494" s="149"/>
      <c r="D494" s="128"/>
      <c r="E494" s="128"/>
      <c r="F494" s="150"/>
      <c r="G494" s="150"/>
      <c r="H494" s="151">
        <v>670</v>
      </c>
      <c r="I494" s="150"/>
      <c r="J494" s="150"/>
      <c r="K494" s="150">
        <f t="shared" si="32"/>
        <v>670</v>
      </c>
      <c r="L494" s="128" t="s">
        <v>77</v>
      </c>
      <c r="M494" s="152"/>
      <c r="N494" s="102"/>
      <c r="O494" s="152"/>
      <c r="P494" s="152"/>
      <c r="Q494" s="102"/>
    </row>
    <row r="495" spans="1:17" s="137" customFormat="1" x14ac:dyDescent="0.45">
      <c r="A495" s="143"/>
      <c r="B495" s="166" t="s">
        <v>18</v>
      </c>
      <c r="C495" s="144"/>
      <c r="D495" s="145"/>
      <c r="E495" s="145"/>
      <c r="F495" s="146">
        <f>SUM(F497:F515)</f>
        <v>1148.6979000000001</v>
      </c>
      <c r="G495" s="146">
        <f>SUM(G497:G515)</f>
        <v>1831.4744999999998</v>
      </c>
      <c r="H495" s="146">
        <f>SUM(H497:H515)</f>
        <v>3777.2397999999998</v>
      </c>
      <c r="I495" s="146">
        <f>SUM(I497:I515)</f>
        <v>2614.2595999999999</v>
      </c>
      <c r="J495" s="146">
        <f>SUM(J497:J515)</f>
        <v>0</v>
      </c>
      <c r="K495" s="146">
        <f>SUM(F495:J495)</f>
        <v>9371.6718000000001</v>
      </c>
      <c r="L495" s="145"/>
      <c r="M495" s="145"/>
      <c r="N495" s="143"/>
      <c r="O495" s="145"/>
      <c r="P495" s="145"/>
      <c r="Q495" s="143"/>
    </row>
    <row r="496" spans="1:17" s="137" customFormat="1" x14ac:dyDescent="0.2">
      <c r="A496" s="122"/>
      <c r="B496" s="165" t="s">
        <v>79</v>
      </c>
      <c r="C496" s="139"/>
      <c r="D496" s="101"/>
      <c r="E496" s="101"/>
      <c r="F496" s="141"/>
      <c r="G496" s="141"/>
      <c r="H496" s="141"/>
      <c r="I496" s="141"/>
      <c r="J496" s="141"/>
      <c r="K496" s="140"/>
      <c r="L496" s="101"/>
      <c r="M496" s="142"/>
      <c r="N496" s="122"/>
      <c r="O496" s="142"/>
      <c r="P496" s="142"/>
      <c r="Q496" s="122"/>
    </row>
    <row r="497" spans="1:17" s="153" customFormat="1" ht="37.5" x14ac:dyDescent="0.2">
      <c r="A497" s="102"/>
      <c r="B497" s="148" t="s">
        <v>719</v>
      </c>
      <c r="C497" s="149">
        <v>1</v>
      </c>
      <c r="D497" s="128" t="s">
        <v>398</v>
      </c>
      <c r="E497" s="128" t="s">
        <v>153</v>
      </c>
      <c r="F497" s="150">
        <v>303.65710000000001</v>
      </c>
      <c r="G497" s="150">
        <v>278.52100000000002</v>
      </c>
      <c r="H497" s="151">
        <v>216.47730000000001</v>
      </c>
      <c r="I497" s="150">
        <v>0</v>
      </c>
      <c r="J497" s="150"/>
      <c r="K497" s="150">
        <f t="shared" si="32"/>
        <v>798.6554000000001</v>
      </c>
      <c r="L497" s="128" t="s">
        <v>77</v>
      </c>
      <c r="M497" s="152"/>
      <c r="N497" s="102"/>
      <c r="O497" s="152" t="s">
        <v>208</v>
      </c>
      <c r="P497" s="152" t="s">
        <v>95</v>
      </c>
      <c r="Q497" s="102"/>
    </row>
    <row r="498" spans="1:17" s="153" customFormat="1" ht="37.5" x14ac:dyDescent="0.2">
      <c r="A498" s="102"/>
      <c r="B498" s="148" t="s">
        <v>720</v>
      </c>
      <c r="C498" s="149">
        <v>1</v>
      </c>
      <c r="D498" s="128" t="s">
        <v>398</v>
      </c>
      <c r="E498" s="128" t="s">
        <v>101</v>
      </c>
      <c r="F498" s="150">
        <v>42</v>
      </c>
      <c r="G498" s="150">
        <v>45.5</v>
      </c>
      <c r="H498" s="151">
        <v>120</v>
      </c>
      <c r="I498" s="150">
        <v>72.5</v>
      </c>
      <c r="J498" s="150"/>
      <c r="K498" s="150">
        <f t="shared" si="32"/>
        <v>280</v>
      </c>
      <c r="L498" s="128" t="s">
        <v>77</v>
      </c>
      <c r="M498" s="152"/>
      <c r="N498" s="102"/>
      <c r="O498" s="152" t="s">
        <v>134</v>
      </c>
      <c r="P498" s="152" t="s">
        <v>132</v>
      </c>
      <c r="Q498" s="102"/>
    </row>
    <row r="499" spans="1:17" s="153" customFormat="1" ht="37.5" x14ac:dyDescent="0.2">
      <c r="A499" s="102"/>
      <c r="B499" s="148" t="s">
        <v>721</v>
      </c>
      <c r="C499" s="149">
        <v>1</v>
      </c>
      <c r="D499" s="128" t="s">
        <v>398</v>
      </c>
      <c r="E499" s="128" t="s">
        <v>101</v>
      </c>
      <c r="F499" s="150">
        <v>75</v>
      </c>
      <c r="G499" s="150">
        <v>69.444400000000002</v>
      </c>
      <c r="H499" s="151">
        <v>200</v>
      </c>
      <c r="I499" s="150">
        <v>155.5556</v>
      </c>
      <c r="J499" s="150"/>
      <c r="K499" s="150">
        <f t="shared" si="32"/>
        <v>500</v>
      </c>
      <c r="L499" s="128" t="s">
        <v>77</v>
      </c>
      <c r="M499" s="152"/>
      <c r="N499" s="102"/>
      <c r="O499" s="152" t="s">
        <v>218</v>
      </c>
      <c r="P499" s="152" t="s">
        <v>84</v>
      </c>
      <c r="Q499" s="102"/>
    </row>
    <row r="500" spans="1:17" s="153" customFormat="1" ht="37.5" x14ac:dyDescent="0.2">
      <c r="A500" s="102"/>
      <c r="B500" s="148" t="s">
        <v>722</v>
      </c>
      <c r="C500" s="149">
        <v>1</v>
      </c>
      <c r="D500" s="128" t="s">
        <v>398</v>
      </c>
      <c r="E500" s="128" t="s">
        <v>160</v>
      </c>
      <c r="F500" s="150">
        <v>15</v>
      </c>
      <c r="G500" s="150">
        <v>16.25</v>
      </c>
      <c r="H500" s="151">
        <v>58.39</v>
      </c>
      <c r="I500" s="150">
        <v>0</v>
      </c>
      <c r="J500" s="150"/>
      <c r="K500" s="150">
        <f t="shared" si="32"/>
        <v>89.64</v>
      </c>
      <c r="L500" s="128" t="s">
        <v>77</v>
      </c>
      <c r="M500" s="152"/>
      <c r="N500" s="102"/>
      <c r="O500" s="152" t="s">
        <v>353</v>
      </c>
      <c r="P500" s="152" t="s">
        <v>166</v>
      </c>
      <c r="Q500" s="102"/>
    </row>
    <row r="501" spans="1:17" s="153" customFormat="1" ht="37.5" x14ac:dyDescent="0.2">
      <c r="A501" s="102"/>
      <c r="B501" s="148" t="s">
        <v>723</v>
      </c>
      <c r="C501" s="149">
        <v>1</v>
      </c>
      <c r="D501" s="128" t="s">
        <v>398</v>
      </c>
      <c r="E501" s="128" t="s">
        <v>101</v>
      </c>
      <c r="F501" s="150">
        <v>42</v>
      </c>
      <c r="G501" s="150">
        <v>45.5</v>
      </c>
      <c r="H501" s="151">
        <v>130</v>
      </c>
      <c r="I501" s="150">
        <v>52.954000000000001</v>
      </c>
      <c r="J501" s="150"/>
      <c r="K501" s="150">
        <f t="shared" si="32"/>
        <v>270.45400000000001</v>
      </c>
      <c r="L501" s="128" t="s">
        <v>77</v>
      </c>
      <c r="M501" s="152"/>
      <c r="N501" s="102"/>
      <c r="O501" s="152" t="s">
        <v>330</v>
      </c>
      <c r="P501" s="152" t="s">
        <v>166</v>
      </c>
      <c r="Q501" s="102"/>
    </row>
    <row r="502" spans="1:17" s="153" customFormat="1" ht="56.25" x14ac:dyDescent="0.2">
      <c r="A502" s="102"/>
      <c r="B502" s="148" t="s">
        <v>724</v>
      </c>
      <c r="C502" s="149">
        <v>1</v>
      </c>
      <c r="D502" s="128" t="s">
        <v>398</v>
      </c>
      <c r="E502" s="128" t="s">
        <v>101</v>
      </c>
      <c r="F502" s="150">
        <v>78</v>
      </c>
      <c r="G502" s="150">
        <v>47.666699999999999</v>
      </c>
      <c r="H502" s="151">
        <v>202.05189999999999</v>
      </c>
      <c r="I502" s="150">
        <v>180</v>
      </c>
      <c r="J502" s="150"/>
      <c r="K502" s="150">
        <f t="shared" si="32"/>
        <v>507.71859999999998</v>
      </c>
      <c r="L502" s="128" t="s">
        <v>77</v>
      </c>
      <c r="M502" s="152"/>
      <c r="N502" s="102"/>
      <c r="O502" s="152" t="s">
        <v>90</v>
      </c>
      <c r="P502" s="152" t="s">
        <v>84</v>
      </c>
      <c r="Q502" s="102"/>
    </row>
    <row r="503" spans="1:17" s="153" customFormat="1" ht="37.5" x14ac:dyDescent="0.2">
      <c r="A503" s="102"/>
      <c r="B503" s="148" t="s">
        <v>725</v>
      </c>
      <c r="C503" s="149">
        <v>1</v>
      </c>
      <c r="D503" s="128" t="s">
        <v>398</v>
      </c>
      <c r="E503" s="128" t="s">
        <v>101</v>
      </c>
      <c r="F503" s="150">
        <v>54</v>
      </c>
      <c r="G503" s="150">
        <v>73.8</v>
      </c>
      <c r="H503" s="151">
        <v>147.93</v>
      </c>
      <c r="I503" s="150">
        <v>80</v>
      </c>
      <c r="J503" s="150"/>
      <c r="K503" s="150">
        <f t="shared" si="32"/>
        <v>355.73</v>
      </c>
      <c r="L503" s="128" t="s">
        <v>77</v>
      </c>
      <c r="M503" s="152"/>
      <c r="N503" s="102"/>
      <c r="O503" s="152" t="s">
        <v>726</v>
      </c>
      <c r="P503" s="152" t="s">
        <v>84</v>
      </c>
      <c r="Q503" s="102"/>
    </row>
    <row r="504" spans="1:17" s="153" customFormat="1" ht="37.5" x14ac:dyDescent="0.2">
      <c r="A504" s="102"/>
      <c r="B504" s="148" t="s">
        <v>727</v>
      </c>
      <c r="C504" s="149">
        <v>1</v>
      </c>
      <c r="D504" s="128" t="s">
        <v>398</v>
      </c>
      <c r="E504" s="128" t="s">
        <v>101</v>
      </c>
      <c r="F504" s="150">
        <v>202.5</v>
      </c>
      <c r="G504" s="150">
        <v>123.75</v>
      </c>
      <c r="H504" s="151">
        <v>598.70180000000005</v>
      </c>
      <c r="I504" s="150">
        <v>400</v>
      </c>
      <c r="J504" s="150"/>
      <c r="K504" s="150">
        <f t="shared" si="32"/>
        <v>1324.9518</v>
      </c>
      <c r="L504" s="128" t="s">
        <v>77</v>
      </c>
      <c r="M504" s="152"/>
      <c r="N504" s="102"/>
      <c r="O504" s="152" t="s">
        <v>181</v>
      </c>
      <c r="P504" s="152" t="s">
        <v>155</v>
      </c>
      <c r="Q504" s="102"/>
    </row>
    <row r="505" spans="1:17" s="153" customFormat="1" ht="37.5" x14ac:dyDescent="0.2">
      <c r="A505" s="102"/>
      <c r="B505" s="148" t="s">
        <v>728</v>
      </c>
      <c r="C505" s="149">
        <v>1</v>
      </c>
      <c r="D505" s="128" t="s">
        <v>398</v>
      </c>
      <c r="E505" s="128" t="s">
        <v>160</v>
      </c>
      <c r="F505" s="150">
        <v>87</v>
      </c>
      <c r="G505" s="150">
        <v>89.32</v>
      </c>
      <c r="H505" s="151">
        <v>368.24079999999998</v>
      </c>
      <c r="I505" s="150">
        <v>0</v>
      </c>
      <c r="J505" s="150"/>
      <c r="K505" s="150">
        <f t="shared" si="32"/>
        <v>544.56079999999997</v>
      </c>
      <c r="L505" s="128" t="s">
        <v>77</v>
      </c>
      <c r="M505" s="152"/>
      <c r="N505" s="102"/>
      <c r="O505" s="152" t="s">
        <v>118</v>
      </c>
      <c r="P505" s="152" t="s">
        <v>84</v>
      </c>
      <c r="Q505" s="102"/>
    </row>
    <row r="506" spans="1:17" s="153" customFormat="1" ht="37.5" x14ac:dyDescent="0.2">
      <c r="A506" s="102"/>
      <c r="B506" s="148" t="s">
        <v>729</v>
      </c>
      <c r="C506" s="149">
        <v>1</v>
      </c>
      <c r="D506" s="128" t="s">
        <v>398</v>
      </c>
      <c r="E506" s="128" t="s">
        <v>101</v>
      </c>
      <c r="F506" s="150">
        <v>57</v>
      </c>
      <c r="G506" s="150">
        <v>61.75</v>
      </c>
      <c r="H506" s="151">
        <v>160</v>
      </c>
      <c r="I506" s="150">
        <v>101.25</v>
      </c>
      <c r="J506" s="150"/>
      <c r="K506" s="150">
        <f t="shared" si="32"/>
        <v>380</v>
      </c>
      <c r="L506" s="128" t="s">
        <v>77</v>
      </c>
      <c r="M506" s="152"/>
      <c r="N506" s="102"/>
      <c r="O506" s="152" t="s">
        <v>385</v>
      </c>
      <c r="P506" s="152" t="s">
        <v>132</v>
      </c>
      <c r="Q506" s="102"/>
    </row>
    <row r="507" spans="1:17" s="153" customFormat="1" ht="37.5" x14ac:dyDescent="0.2">
      <c r="A507" s="102"/>
      <c r="B507" s="148" t="s">
        <v>730</v>
      </c>
      <c r="C507" s="149">
        <v>1</v>
      </c>
      <c r="D507" s="128" t="s">
        <v>398</v>
      </c>
      <c r="E507" s="128" t="s">
        <v>174</v>
      </c>
      <c r="F507" s="150">
        <v>0</v>
      </c>
      <c r="G507" s="150">
        <v>120</v>
      </c>
      <c r="H507" s="151">
        <v>240</v>
      </c>
      <c r="I507" s="150">
        <v>240</v>
      </c>
      <c r="J507" s="150"/>
      <c r="K507" s="150">
        <f t="shared" si="32"/>
        <v>600</v>
      </c>
      <c r="L507" s="128" t="s">
        <v>77</v>
      </c>
      <c r="M507" s="152"/>
      <c r="N507" s="102"/>
      <c r="O507" s="152" t="s">
        <v>731</v>
      </c>
      <c r="P507" s="152" t="s">
        <v>84</v>
      </c>
      <c r="Q507" s="102"/>
    </row>
    <row r="508" spans="1:17" s="153" customFormat="1" ht="37.5" x14ac:dyDescent="0.2">
      <c r="A508" s="102"/>
      <c r="B508" s="148" t="s">
        <v>732</v>
      </c>
      <c r="C508" s="149">
        <v>1</v>
      </c>
      <c r="D508" s="128" t="s">
        <v>398</v>
      </c>
      <c r="E508" s="128" t="s">
        <v>174</v>
      </c>
      <c r="F508" s="150">
        <v>0</v>
      </c>
      <c r="G508" s="150">
        <v>316</v>
      </c>
      <c r="H508" s="151">
        <v>632</v>
      </c>
      <c r="I508" s="150">
        <v>632</v>
      </c>
      <c r="J508" s="150"/>
      <c r="K508" s="150">
        <f t="shared" si="32"/>
        <v>1580</v>
      </c>
      <c r="L508" s="128" t="s">
        <v>77</v>
      </c>
      <c r="M508" s="152"/>
      <c r="N508" s="102"/>
      <c r="O508" s="152" t="s">
        <v>94</v>
      </c>
      <c r="P508" s="152" t="s">
        <v>95</v>
      </c>
      <c r="Q508" s="102"/>
    </row>
    <row r="509" spans="1:17" s="153" customFormat="1" ht="37.5" x14ac:dyDescent="0.2">
      <c r="A509" s="102"/>
      <c r="B509" s="148" t="s">
        <v>733</v>
      </c>
      <c r="C509" s="149">
        <v>1</v>
      </c>
      <c r="D509" s="128" t="s">
        <v>398</v>
      </c>
      <c r="E509" s="128" t="s">
        <v>174</v>
      </c>
      <c r="F509" s="150">
        <v>0</v>
      </c>
      <c r="G509" s="150">
        <v>30</v>
      </c>
      <c r="H509" s="151">
        <v>60</v>
      </c>
      <c r="I509" s="150">
        <v>60</v>
      </c>
      <c r="J509" s="150"/>
      <c r="K509" s="150">
        <f t="shared" si="32"/>
        <v>150</v>
      </c>
      <c r="L509" s="128" t="s">
        <v>77</v>
      </c>
      <c r="M509" s="152"/>
      <c r="N509" s="102"/>
      <c r="O509" s="152" t="s">
        <v>83</v>
      </c>
      <c r="P509" s="152" t="s">
        <v>84</v>
      </c>
      <c r="Q509" s="102"/>
    </row>
    <row r="510" spans="1:17" s="153" customFormat="1" ht="37.5" x14ac:dyDescent="0.2">
      <c r="A510" s="102"/>
      <c r="B510" s="148" t="s">
        <v>734</v>
      </c>
      <c r="C510" s="149">
        <v>1</v>
      </c>
      <c r="D510" s="128" t="s">
        <v>398</v>
      </c>
      <c r="E510" s="128" t="s">
        <v>174</v>
      </c>
      <c r="F510" s="150">
        <v>0</v>
      </c>
      <c r="G510" s="150">
        <v>30</v>
      </c>
      <c r="H510" s="151">
        <v>60</v>
      </c>
      <c r="I510" s="150">
        <v>60</v>
      </c>
      <c r="J510" s="150"/>
      <c r="K510" s="150">
        <f t="shared" si="32"/>
        <v>150</v>
      </c>
      <c r="L510" s="128" t="s">
        <v>77</v>
      </c>
      <c r="M510" s="152"/>
      <c r="N510" s="102"/>
      <c r="O510" s="152" t="s">
        <v>83</v>
      </c>
      <c r="P510" s="152" t="s">
        <v>84</v>
      </c>
      <c r="Q510" s="102"/>
    </row>
    <row r="511" spans="1:17" s="153" customFormat="1" ht="37.5" x14ac:dyDescent="0.2">
      <c r="A511" s="102"/>
      <c r="B511" s="148" t="s">
        <v>735</v>
      </c>
      <c r="C511" s="149">
        <v>1</v>
      </c>
      <c r="D511" s="128" t="s">
        <v>398</v>
      </c>
      <c r="E511" s="128" t="s">
        <v>174</v>
      </c>
      <c r="F511" s="150">
        <v>0</v>
      </c>
      <c r="G511" s="150">
        <v>190</v>
      </c>
      <c r="H511" s="151">
        <v>380</v>
      </c>
      <c r="I511" s="150">
        <v>380</v>
      </c>
      <c r="J511" s="150"/>
      <c r="K511" s="150">
        <f t="shared" si="32"/>
        <v>950</v>
      </c>
      <c r="L511" s="128" t="s">
        <v>77</v>
      </c>
      <c r="M511" s="152"/>
      <c r="N511" s="102"/>
      <c r="O511" s="152" t="s">
        <v>224</v>
      </c>
      <c r="P511" s="152" t="s">
        <v>155</v>
      </c>
      <c r="Q511" s="102"/>
    </row>
    <row r="512" spans="1:17" s="153" customFormat="1" ht="37.5" x14ac:dyDescent="0.2">
      <c r="A512" s="102"/>
      <c r="B512" s="148" t="s">
        <v>736</v>
      </c>
      <c r="C512" s="149">
        <v>1</v>
      </c>
      <c r="D512" s="128" t="s">
        <v>398</v>
      </c>
      <c r="E512" s="128" t="s">
        <v>174</v>
      </c>
      <c r="F512" s="150">
        <v>0</v>
      </c>
      <c r="G512" s="150">
        <v>20</v>
      </c>
      <c r="H512" s="151">
        <v>40</v>
      </c>
      <c r="I512" s="150">
        <v>40</v>
      </c>
      <c r="J512" s="150"/>
      <c r="K512" s="150">
        <f t="shared" si="32"/>
        <v>100</v>
      </c>
      <c r="L512" s="128" t="s">
        <v>77</v>
      </c>
      <c r="M512" s="152"/>
      <c r="N512" s="102"/>
      <c r="O512" s="152" t="s">
        <v>422</v>
      </c>
      <c r="P512" s="152" t="s">
        <v>84</v>
      </c>
      <c r="Q512" s="102"/>
    </row>
    <row r="513" spans="1:17" s="153" customFormat="1" ht="56.25" x14ac:dyDescent="0.2">
      <c r="A513" s="102"/>
      <c r="B513" s="148" t="s">
        <v>737</v>
      </c>
      <c r="C513" s="149">
        <v>1</v>
      </c>
      <c r="D513" s="128" t="s">
        <v>398</v>
      </c>
      <c r="E513" s="128" t="s">
        <v>174</v>
      </c>
      <c r="F513" s="150">
        <v>0</v>
      </c>
      <c r="G513" s="150">
        <v>80</v>
      </c>
      <c r="H513" s="151">
        <v>160</v>
      </c>
      <c r="I513" s="150">
        <v>160</v>
      </c>
      <c r="J513" s="150"/>
      <c r="K513" s="150">
        <f t="shared" si="32"/>
        <v>400</v>
      </c>
      <c r="L513" s="128" t="s">
        <v>77</v>
      </c>
      <c r="M513" s="152"/>
      <c r="N513" s="102"/>
      <c r="O513" s="152" t="s">
        <v>94</v>
      </c>
      <c r="P513" s="152" t="s">
        <v>95</v>
      </c>
      <c r="Q513" s="102"/>
    </row>
    <row r="514" spans="1:17" s="153" customFormat="1" ht="37.5" x14ac:dyDescent="0.2">
      <c r="A514" s="102"/>
      <c r="B514" s="148" t="s">
        <v>738</v>
      </c>
      <c r="C514" s="149">
        <v>1</v>
      </c>
      <c r="D514" s="128" t="s">
        <v>398</v>
      </c>
      <c r="E514" s="128" t="s">
        <v>739</v>
      </c>
      <c r="F514" s="150">
        <v>95.417599999999993</v>
      </c>
      <c r="G514" s="150">
        <v>77.067099999999996</v>
      </c>
      <c r="H514" s="151">
        <v>2.9154</v>
      </c>
      <c r="I514" s="150">
        <v>0</v>
      </c>
      <c r="J514" s="150"/>
      <c r="K514" s="150">
        <f t="shared" si="32"/>
        <v>175.40009999999998</v>
      </c>
      <c r="L514" s="128" t="s">
        <v>77</v>
      </c>
      <c r="M514" s="152"/>
      <c r="N514" s="102"/>
      <c r="O514" s="152" t="s">
        <v>154</v>
      </c>
      <c r="P514" s="152" t="s">
        <v>155</v>
      </c>
      <c r="Q514" s="102"/>
    </row>
    <row r="515" spans="1:17" s="153" customFormat="1" ht="37.5" x14ac:dyDescent="0.2">
      <c r="A515" s="102"/>
      <c r="B515" s="148" t="s">
        <v>740</v>
      </c>
      <c r="C515" s="149">
        <v>2</v>
      </c>
      <c r="D515" s="128" t="s">
        <v>398</v>
      </c>
      <c r="E515" s="128" t="s">
        <v>739</v>
      </c>
      <c r="F515" s="150">
        <v>97.123199999999997</v>
      </c>
      <c r="G515" s="150">
        <v>116.9053</v>
      </c>
      <c r="H515" s="151">
        <v>0.53259999999999996</v>
      </c>
      <c r="I515" s="150">
        <v>0</v>
      </c>
      <c r="J515" s="150"/>
      <c r="K515" s="150">
        <f t="shared" si="32"/>
        <v>214.56110000000001</v>
      </c>
      <c r="L515" s="128" t="s">
        <v>77</v>
      </c>
      <c r="M515" s="152"/>
      <c r="N515" s="102"/>
      <c r="O515" s="152" t="s">
        <v>90</v>
      </c>
      <c r="P515" s="152" t="s">
        <v>84</v>
      </c>
      <c r="Q515" s="102"/>
    </row>
    <row r="516" spans="1:17" s="137" customFormat="1" x14ac:dyDescent="0.45">
      <c r="A516" s="143"/>
      <c r="B516" s="166" t="s">
        <v>17</v>
      </c>
      <c r="C516" s="144"/>
      <c r="D516" s="145"/>
      <c r="E516" s="145"/>
      <c r="F516" s="146"/>
      <c r="G516" s="146"/>
      <c r="H516" s="146">
        <f>SUM(H518:H536)</f>
        <v>2296</v>
      </c>
      <c r="I516" s="146">
        <f>SUM(I518:I536)</f>
        <v>4592</v>
      </c>
      <c r="J516" s="146">
        <f>SUM(J518:J536)</f>
        <v>4592</v>
      </c>
      <c r="K516" s="146">
        <f>SUM(F516:J516)</f>
        <v>11480</v>
      </c>
      <c r="L516" s="145"/>
      <c r="M516" s="145"/>
      <c r="N516" s="143"/>
      <c r="O516" s="145"/>
      <c r="P516" s="145"/>
      <c r="Q516" s="143"/>
    </row>
    <row r="517" spans="1:17" s="137" customFormat="1" x14ac:dyDescent="0.45">
      <c r="A517" s="122"/>
      <c r="B517" s="106" t="s">
        <v>79</v>
      </c>
      <c r="C517" s="139"/>
      <c r="D517" s="101"/>
      <c r="E517" s="101"/>
      <c r="F517" s="140"/>
      <c r="G517" s="140"/>
      <c r="H517" s="141"/>
      <c r="I517" s="140"/>
      <c r="J517" s="140"/>
      <c r="K517" s="140"/>
      <c r="L517" s="101"/>
      <c r="M517" s="142"/>
      <c r="N517" s="122"/>
      <c r="O517" s="142"/>
      <c r="P517" s="142"/>
      <c r="Q517" s="122"/>
    </row>
    <row r="518" spans="1:17" s="153" customFormat="1" ht="120" x14ac:dyDescent="0.2">
      <c r="A518" s="102"/>
      <c r="B518" s="148" t="s">
        <v>741</v>
      </c>
      <c r="C518" s="149">
        <v>1</v>
      </c>
      <c r="D518" s="128" t="s">
        <v>398</v>
      </c>
      <c r="E518" s="128" t="s">
        <v>179</v>
      </c>
      <c r="F518" s="150"/>
      <c r="G518" s="150"/>
      <c r="H518" s="151">
        <v>84</v>
      </c>
      <c r="I518" s="150">
        <v>168</v>
      </c>
      <c r="J518" s="150">
        <v>168</v>
      </c>
      <c r="K518" s="150">
        <f t="shared" si="32"/>
        <v>420</v>
      </c>
      <c r="L518" s="128" t="s">
        <v>74</v>
      </c>
      <c r="M518" s="152"/>
      <c r="N518" s="167" t="s">
        <v>742</v>
      </c>
      <c r="O518" s="152" t="s">
        <v>405</v>
      </c>
      <c r="P518" s="152" t="s">
        <v>166</v>
      </c>
      <c r="Q518" s="102"/>
    </row>
    <row r="519" spans="1:17" s="153" customFormat="1" ht="135" x14ac:dyDescent="0.2">
      <c r="A519" s="102"/>
      <c r="B519" s="148" t="s">
        <v>743</v>
      </c>
      <c r="C519" s="149">
        <v>1</v>
      </c>
      <c r="D519" s="128" t="s">
        <v>398</v>
      </c>
      <c r="E519" s="128" t="s">
        <v>179</v>
      </c>
      <c r="F519" s="150"/>
      <c r="G519" s="150"/>
      <c r="H519" s="151">
        <v>120</v>
      </c>
      <c r="I519" s="150">
        <v>240</v>
      </c>
      <c r="J519" s="150">
        <v>240</v>
      </c>
      <c r="K519" s="150">
        <f t="shared" si="32"/>
        <v>600</v>
      </c>
      <c r="L519" s="128" t="s">
        <v>74</v>
      </c>
      <c r="M519" s="152"/>
      <c r="N519" s="167" t="s">
        <v>744</v>
      </c>
      <c r="O519" s="152" t="s">
        <v>94</v>
      </c>
      <c r="P519" s="152" t="s">
        <v>95</v>
      </c>
      <c r="Q519" s="102"/>
    </row>
    <row r="520" spans="1:17" s="153" customFormat="1" ht="165" x14ac:dyDescent="0.2">
      <c r="A520" s="102"/>
      <c r="B520" s="148" t="s">
        <v>745</v>
      </c>
      <c r="C520" s="149">
        <v>1</v>
      </c>
      <c r="D520" s="128" t="s">
        <v>398</v>
      </c>
      <c r="E520" s="128" t="s">
        <v>179</v>
      </c>
      <c r="F520" s="150"/>
      <c r="G520" s="150"/>
      <c r="H520" s="151">
        <v>340</v>
      </c>
      <c r="I520" s="150">
        <v>680</v>
      </c>
      <c r="J520" s="150">
        <v>680</v>
      </c>
      <c r="K520" s="150">
        <f t="shared" si="32"/>
        <v>1700</v>
      </c>
      <c r="L520" s="128" t="s">
        <v>517</v>
      </c>
      <c r="M520" s="152"/>
      <c r="N520" s="167" t="s">
        <v>746</v>
      </c>
      <c r="O520" s="152" t="s">
        <v>330</v>
      </c>
      <c r="P520" s="152" t="s">
        <v>166</v>
      </c>
      <c r="Q520" s="102"/>
    </row>
    <row r="521" spans="1:17" s="153" customFormat="1" ht="90" x14ac:dyDescent="0.2">
      <c r="A521" s="102"/>
      <c r="B521" s="148" t="s">
        <v>747</v>
      </c>
      <c r="C521" s="149">
        <v>1</v>
      </c>
      <c r="D521" s="128" t="s">
        <v>398</v>
      </c>
      <c r="E521" s="128" t="s">
        <v>179</v>
      </c>
      <c r="F521" s="150"/>
      <c r="G521" s="150"/>
      <c r="H521" s="151">
        <v>210</v>
      </c>
      <c r="I521" s="150">
        <v>420</v>
      </c>
      <c r="J521" s="150">
        <v>420</v>
      </c>
      <c r="K521" s="150">
        <f t="shared" si="32"/>
        <v>1050</v>
      </c>
      <c r="L521" s="128" t="s">
        <v>517</v>
      </c>
      <c r="M521" s="152"/>
      <c r="N521" s="167" t="s">
        <v>748</v>
      </c>
      <c r="O521" s="152" t="s">
        <v>94</v>
      </c>
      <c r="P521" s="152" t="s">
        <v>95</v>
      </c>
      <c r="Q521" s="102"/>
    </row>
    <row r="522" spans="1:17" s="153" customFormat="1" ht="270" x14ac:dyDescent="0.2">
      <c r="A522" s="102"/>
      <c r="B522" s="148" t="s">
        <v>749</v>
      </c>
      <c r="C522" s="149">
        <v>1</v>
      </c>
      <c r="D522" s="128" t="s">
        <v>398</v>
      </c>
      <c r="E522" s="128" t="s">
        <v>179</v>
      </c>
      <c r="F522" s="150"/>
      <c r="G522" s="150"/>
      <c r="H522" s="151">
        <v>134</v>
      </c>
      <c r="I522" s="150">
        <v>268</v>
      </c>
      <c r="J522" s="150">
        <v>268</v>
      </c>
      <c r="K522" s="150">
        <f t="shared" si="32"/>
        <v>670</v>
      </c>
      <c r="L522" s="128" t="s">
        <v>517</v>
      </c>
      <c r="M522" s="152"/>
      <c r="N522" s="167" t="s">
        <v>750</v>
      </c>
      <c r="O522" s="152" t="s">
        <v>447</v>
      </c>
      <c r="P522" s="152" t="s">
        <v>84</v>
      </c>
      <c r="Q522" s="102"/>
    </row>
    <row r="523" spans="1:17" s="153" customFormat="1" ht="360" x14ac:dyDescent="0.2">
      <c r="A523" s="102"/>
      <c r="B523" s="148" t="s">
        <v>751</v>
      </c>
      <c r="C523" s="149">
        <v>1</v>
      </c>
      <c r="D523" s="128" t="s">
        <v>398</v>
      </c>
      <c r="E523" s="128" t="s">
        <v>179</v>
      </c>
      <c r="F523" s="150"/>
      <c r="G523" s="150"/>
      <c r="H523" s="151">
        <v>90</v>
      </c>
      <c r="I523" s="150">
        <v>180</v>
      </c>
      <c r="J523" s="150">
        <v>180</v>
      </c>
      <c r="K523" s="150">
        <f t="shared" si="32"/>
        <v>450</v>
      </c>
      <c r="L523" s="128" t="s">
        <v>74</v>
      </c>
      <c r="M523" s="152"/>
      <c r="N523" s="167" t="s">
        <v>752</v>
      </c>
      <c r="O523" s="152" t="s">
        <v>458</v>
      </c>
      <c r="P523" s="152" t="s">
        <v>155</v>
      </c>
      <c r="Q523" s="102"/>
    </row>
    <row r="524" spans="1:17" s="153" customFormat="1" ht="75" x14ac:dyDescent="0.2">
      <c r="A524" s="102"/>
      <c r="B524" s="148" t="s">
        <v>753</v>
      </c>
      <c r="C524" s="149">
        <v>1</v>
      </c>
      <c r="D524" s="128" t="s">
        <v>398</v>
      </c>
      <c r="E524" s="128" t="s">
        <v>179</v>
      </c>
      <c r="F524" s="150"/>
      <c r="G524" s="150"/>
      <c r="H524" s="151">
        <v>90</v>
      </c>
      <c r="I524" s="150">
        <v>180</v>
      </c>
      <c r="J524" s="150">
        <v>180</v>
      </c>
      <c r="K524" s="150">
        <f t="shared" si="32"/>
        <v>450</v>
      </c>
      <c r="L524" s="128" t="s">
        <v>74</v>
      </c>
      <c r="M524" s="152"/>
      <c r="N524" s="167" t="s">
        <v>754</v>
      </c>
      <c r="O524" s="152" t="s">
        <v>208</v>
      </c>
      <c r="P524" s="152" t="s">
        <v>95</v>
      </c>
      <c r="Q524" s="102"/>
    </row>
    <row r="525" spans="1:17" s="153" customFormat="1" ht="300" x14ac:dyDescent="0.2">
      <c r="A525" s="102"/>
      <c r="B525" s="148" t="s">
        <v>755</v>
      </c>
      <c r="C525" s="149">
        <v>1</v>
      </c>
      <c r="D525" s="128" t="s">
        <v>398</v>
      </c>
      <c r="E525" s="128" t="s">
        <v>179</v>
      </c>
      <c r="F525" s="150"/>
      <c r="G525" s="150"/>
      <c r="H525" s="151">
        <v>192</v>
      </c>
      <c r="I525" s="150">
        <v>384</v>
      </c>
      <c r="J525" s="150">
        <v>384</v>
      </c>
      <c r="K525" s="150">
        <f t="shared" si="32"/>
        <v>960</v>
      </c>
      <c r="L525" s="128" t="s">
        <v>74</v>
      </c>
      <c r="M525" s="152"/>
      <c r="N525" s="167" t="s">
        <v>756</v>
      </c>
      <c r="O525" s="152" t="s">
        <v>330</v>
      </c>
      <c r="P525" s="152" t="s">
        <v>166</v>
      </c>
      <c r="Q525" s="102"/>
    </row>
    <row r="526" spans="1:17" s="153" customFormat="1" ht="105" x14ac:dyDescent="0.2">
      <c r="A526" s="102"/>
      <c r="B526" s="148" t="s">
        <v>757</v>
      </c>
      <c r="C526" s="149">
        <v>1</v>
      </c>
      <c r="D526" s="128" t="s">
        <v>398</v>
      </c>
      <c r="E526" s="128" t="s">
        <v>179</v>
      </c>
      <c r="F526" s="150"/>
      <c r="G526" s="150"/>
      <c r="H526" s="151">
        <v>70</v>
      </c>
      <c r="I526" s="150">
        <v>140</v>
      </c>
      <c r="J526" s="150">
        <v>140</v>
      </c>
      <c r="K526" s="150">
        <f t="shared" si="32"/>
        <v>350</v>
      </c>
      <c r="L526" s="128" t="s">
        <v>74</v>
      </c>
      <c r="M526" s="152"/>
      <c r="N526" s="167" t="s">
        <v>758</v>
      </c>
      <c r="O526" s="152" t="s">
        <v>94</v>
      </c>
      <c r="P526" s="152" t="s">
        <v>95</v>
      </c>
      <c r="Q526" s="102"/>
    </row>
    <row r="527" spans="1:17" s="153" customFormat="1" ht="105" x14ac:dyDescent="0.2">
      <c r="A527" s="102"/>
      <c r="B527" s="148" t="s">
        <v>759</v>
      </c>
      <c r="C527" s="149">
        <v>1</v>
      </c>
      <c r="D527" s="128" t="s">
        <v>398</v>
      </c>
      <c r="E527" s="128" t="s">
        <v>179</v>
      </c>
      <c r="F527" s="150"/>
      <c r="G527" s="150"/>
      <c r="H527" s="151">
        <v>130</v>
      </c>
      <c r="I527" s="150">
        <v>260</v>
      </c>
      <c r="J527" s="150">
        <v>260</v>
      </c>
      <c r="K527" s="150">
        <f t="shared" si="32"/>
        <v>650</v>
      </c>
      <c r="L527" s="128" t="s">
        <v>74</v>
      </c>
      <c r="M527" s="152"/>
      <c r="N527" s="167" t="s">
        <v>758</v>
      </c>
      <c r="O527" s="152" t="s">
        <v>94</v>
      </c>
      <c r="P527" s="152" t="s">
        <v>95</v>
      </c>
      <c r="Q527" s="102"/>
    </row>
    <row r="528" spans="1:17" s="153" customFormat="1" ht="255" x14ac:dyDescent="0.2">
      <c r="A528" s="102"/>
      <c r="B528" s="148" t="s">
        <v>760</v>
      </c>
      <c r="C528" s="149">
        <v>1</v>
      </c>
      <c r="D528" s="128" t="s">
        <v>398</v>
      </c>
      <c r="E528" s="128" t="s">
        <v>179</v>
      </c>
      <c r="F528" s="150"/>
      <c r="G528" s="150"/>
      <c r="H528" s="151">
        <v>88</v>
      </c>
      <c r="I528" s="150">
        <v>176</v>
      </c>
      <c r="J528" s="150">
        <v>176</v>
      </c>
      <c r="K528" s="150">
        <f t="shared" si="32"/>
        <v>440</v>
      </c>
      <c r="L528" s="128" t="s">
        <v>74</v>
      </c>
      <c r="M528" s="152"/>
      <c r="N528" s="167" t="s">
        <v>761</v>
      </c>
      <c r="O528" s="152" t="s">
        <v>698</v>
      </c>
      <c r="P528" s="152" t="s">
        <v>84</v>
      </c>
      <c r="Q528" s="102"/>
    </row>
    <row r="529" spans="1:17" s="153" customFormat="1" ht="120" x14ac:dyDescent="0.2">
      <c r="A529" s="102"/>
      <c r="B529" s="148" t="s">
        <v>762</v>
      </c>
      <c r="C529" s="149">
        <v>1</v>
      </c>
      <c r="D529" s="128" t="s">
        <v>398</v>
      </c>
      <c r="E529" s="128" t="s">
        <v>179</v>
      </c>
      <c r="F529" s="150"/>
      <c r="G529" s="150"/>
      <c r="H529" s="151">
        <v>196</v>
      </c>
      <c r="I529" s="150">
        <v>392</v>
      </c>
      <c r="J529" s="150">
        <v>392</v>
      </c>
      <c r="K529" s="150">
        <f t="shared" si="32"/>
        <v>980</v>
      </c>
      <c r="L529" s="128" t="s">
        <v>74</v>
      </c>
      <c r="M529" s="152"/>
      <c r="N529" s="167" t="s">
        <v>763</v>
      </c>
      <c r="O529" s="152" t="s">
        <v>194</v>
      </c>
      <c r="P529" s="152" t="s">
        <v>166</v>
      </c>
      <c r="Q529" s="102"/>
    </row>
    <row r="530" spans="1:17" s="153" customFormat="1" ht="135" x14ac:dyDescent="0.2">
      <c r="A530" s="102"/>
      <c r="B530" s="148" t="s">
        <v>764</v>
      </c>
      <c r="C530" s="149">
        <v>1</v>
      </c>
      <c r="D530" s="128" t="s">
        <v>398</v>
      </c>
      <c r="E530" s="128" t="s">
        <v>179</v>
      </c>
      <c r="F530" s="150"/>
      <c r="G530" s="150"/>
      <c r="H530" s="151">
        <v>120</v>
      </c>
      <c r="I530" s="150">
        <v>240</v>
      </c>
      <c r="J530" s="150">
        <v>240</v>
      </c>
      <c r="K530" s="150">
        <f t="shared" si="32"/>
        <v>600</v>
      </c>
      <c r="L530" s="128" t="s">
        <v>74</v>
      </c>
      <c r="M530" s="152"/>
      <c r="N530" s="167" t="s">
        <v>765</v>
      </c>
      <c r="O530" s="152" t="s">
        <v>154</v>
      </c>
      <c r="P530" s="152" t="s">
        <v>155</v>
      </c>
      <c r="Q530" s="102"/>
    </row>
    <row r="531" spans="1:17" s="153" customFormat="1" ht="135" x14ac:dyDescent="0.2">
      <c r="A531" s="102"/>
      <c r="B531" s="148" t="s">
        <v>766</v>
      </c>
      <c r="C531" s="149">
        <v>1</v>
      </c>
      <c r="D531" s="128" t="s">
        <v>398</v>
      </c>
      <c r="E531" s="128" t="s">
        <v>179</v>
      </c>
      <c r="F531" s="150"/>
      <c r="G531" s="150"/>
      <c r="H531" s="151">
        <v>70</v>
      </c>
      <c r="I531" s="150">
        <v>140</v>
      </c>
      <c r="J531" s="150">
        <v>140</v>
      </c>
      <c r="K531" s="150">
        <f t="shared" si="32"/>
        <v>350</v>
      </c>
      <c r="L531" s="128" t="s">
        <v>74</v>
      </c>
      <c r="M531" s="152"/>
      <c r="N531" s="167" t="s">
        <v>767</v>
      </c>
      <c r="O531" s="152" t="s">
        <v>90</v>
      </c>
      <c r="P531" s="152" t="s">
        <v>84</v>
      </c>
      <c r="Q531" s="102"/>
    </row>
    <row r="532" spans="1:17" s="153" customFormat="1" ht="120" x14ac:dyDescent="0.2">
      <c r="A532" s="102"/>
      <c r="B532" s="148" t="s">
        <v>768</v>
      </c>
      <c r="C532" s="149">
        <v>1</v>
      </c>
      <c r="D532" s="128" t="s">
        <v>398</v>
      </c>
      <c r="E532" s="128" t="s">
        <v>179</v>
      </c>
      <c r="F532" s="150"/>
      <c r="G532" s="150"/>
      <c r="H532" s="151">
        <v>104</v>
      </c>
      <c r="I532" s="150">
        <v>208</v>
      </c>
      <c r="J532" s="150">
        <v>208</v>
      </c>
      <c r="K532" s="150">
        <f t="shared" si="32"/>
        <v>520</v>
      </c>
      <c r="L532" s="128" t="s">
        <v>74</v>
      </c>
      <c r="M532" s="152"/>
      <c r="N532" s="167" t="s">
        <v>763</v>
      </c>
      <c r="O532" s="152" t="s">
        <v>194</v>
      </c>
      <c r="P532" s="152" t="s">
        <v>166</v>
      </c>
      <c r="Q532" s="102"/>
    </row>
    <row r="533" spans="1:17" s="153" customFormat="1" ht="90" x14ac:dyDescent="0.2">
      <c r="A533" s="102"/>
      <c r="B533" s="148" t="s">
        <v>769</v>
      </c>
      <c r="C533" s="149">
        <v>1</v>
      </c>
      <c r="D533" s="128" t="s">
        <v>398</v>
      </c>
      <c r="E533" s="128" t="s">
        <v>179</v>
      </c>
      <c r="F533" s="150"/>
      <c r="G533" s="150"/>
      <c r="H533" s="151">
        <v>30</v>
      </c>
      <c r="I533" s="150">
        <v>60</v>
      </c>
      <c r="J533" s="150">
        <v>60</v>
      </c>
      <c r="K533" s="150">
        <f t="shared" si="32"/>
        <v>150</v>
      </c>
      <c r="L533" s="128" t="s">
        <v>74</v>
      </c>
      <c r="M533" s="152"/>
      <c r="N533" s="167" t="s">
        <v>770</v>
      </c>
      <c r="O533" s="152" t="s">
        <v>215</v>
      </c>
      <c r="P533" s="152" t="s">
        <v>84</v>
      </c>
      <c r="Q533" s="102"/>
    </row>
    <row r="534" spans="1:17" s="153" customFormat="1" ht="135" x14ac:dyDescent="0.2">
      <c r="A534" s="102"/>
      <c r="B534" s="148" t="s">
        <v>771</v>
      </c>
      <c r="C534" s="149">
        <v>1</v>
      </c>
      <c r="D534" s="128" t="s">
        <v>398</v>
      </c>
      <c r="E534" s="128" t="s">
        <v>179</v>
      </c>
      <c r="F534" s="150"/>
      <c r="G534" s="150"/>
      <c r="H534" s="151">
        <v>20</v>
      </c>
      <c r="I534" s="150">
        <v>40</v>
      </c>
      <c r="J534" s="150">
        <v>40</v>
      </c>
      <c r="K534" s="150">
        <f t="shared" si="32"/>
        <v>100</v>
      </c>
      <c r="L534" s="128" t="s">
        <v>74</v>
      </c>
      <c r="M534" s="152"/>
      <c r="N534" s="167" t="s">
        <v>772</v>
      </c>
      <c r="O534" s="152" t="s">
        <v>118</v>
      </c>
      <c r="P534" s="152" t="s">
        <v>84</v>
      </c>
      <c r="Q534" s="102"/>
    </row>
    <row r="535" spans="1:17" s="192" customFormat="1" ht="300" x14ac:dyDescent="0.2">
      <c r="A535" s="184"/>
      <c r="B535" s="185" t="s">
        <v>773</v>
      </c>
      <c r="C535" s="186">
        <v>1</v>
      </c>
      <c r="D535" s="187" t="s">
        <v>398</v>
      </c>
      <c r="E535" s="187" t="s">
        <v>179</v>
      </c>
      <c r="F535" s="188"/>
      <c r="G535" s="188"/>
      <c r="H535" s="189">
        <v>104</v>
      </c>
      <c r="I535" s="188">
        <v>208</v>
      </c>
      <c r="J535" s="188">
        <v>208</v>
      </c>
      <c r="K535" s="188">
        <f t="shared" si="32"/>
        <v>520</v>
      </c>
      <c r="L535" s="187" t="s">
        <v>74</v>
      </c>
      <c r="M535" s="190"/>
      <c r="N535" s="191" t="s">
        <v>774</v>
      </c>
      <c r="O535" s="190" t="s">
        <v>83</v>
      </c>
      <c r="P535" s="190" t="s">
        <v>84</v>
      </c>
      <c r="Q535" s="184"/>
    </row>
    <row r="536" spans="1:17" s="153" customFormat="1" ht="240" x14ac:dyDescent="0.2">
      <c r="A536" s="102"/>
      <c r="B536" s="148" t="s">
        <v>775</v>
      </c>
      <c r="C536" s="149">
        <v>1</v>
      </c>
      <c r="D536" s="128" t="s">
        <v>398</v>
      </c>
      <c r="E536" s="128" t="s">
        <v>179</v>
      </c>
      <c r="F536" s="150"/>
      <c r="G536" s="150"/>
      <c r="H536" s="151">
        <v>104</v>
      </c>
      <c r="I536" s="150">
        <v>208</v>
      </c>
      <c r="J536" s="150">
        <v>208</v>
      </c>
      <c r="K536" s="150">
        <f t="shared" si="32"/>
        <v>520</v>
      </c>
      <c r="L536" s="128" t="s">
        <v>74</v>
      </c>
      <c r="M536" s="152"/>
      <c r="N536" s="167" t="s">
        <v>776</v>
      </c>
      <c r="O536" s="152" t="s">
        <v>330</v>
      </c>
      <c r="P536" s="152" t="s">
        <v>166</v>
      </c>
      <c r="Q536" s="102"/>
    </row>
    <row r="537" spans="1:17" s="137" customFormat="1" ht="37.5" x14ac:dyDescent="0.2">
      <c r="A537" s="156"/>
      <c r="B537" s="156" t="s">
        <v>777</v>
      </c>
      <c r="C537" s="157"/>
      <c r="D537" s="158"/>
      <c r="E537" s="158"/>
      <c r="F537" s="159">
        <v>8127.6180000000004</v>
      </c>
      <c r="G537" s="159">
        <v>4607.7446</v>
      </c>
      <c r="H537" s="159">
        <f>+H538+H565</f>
        <v>8466.9255999999987</v>
      </c>
      <c r="I537" s="159">
        <f t="shared" ref="I537:J537" si="33">+I538+I565</f>
        <v>3371.0070000000001</v>
      </c>
      <c r="J537" s="159">
        <f t="shared" si="33"/>
        <v>2416</v>
      </c>
      <c r="K537" s="159">
        <f t="shared" si="32"/>
        <v>26989.2952</v>
      </c>
      <c r="L537" s="158"/>
      <c r="M537" s="158"/>
      <c r="N537" s="156"/>
      <c r="O537" s="158"/>
      <c r="P537" s="158"/>
      <c r="Q537" s="156"/>
    </row>
    <row r="538" spans="1:17" s="137" customFormat="1" x14ac:dyDescent="0.45">
      <c r="A538" s="143"/>
      <c r="B538" s="166" t="s">
        <v>18</v>
      </c>
      <c r="C538" s="144"/>
      <c r="D538" s="145"/>
      <c r="E538" s="145"/>
      <c r="F538" s="146">
        <f t="shared" ref="F538:G538" si="34">SUM(F540:F564)</f>
        <v>3584.7069000000001</v>
      </c>
      <c r="G538" s="146">
        <f t="shared" si="34"/>
        <v>3701.9070000000002</v>
      </c>
      <c r="H538" s="146">
        <f>SUM(H540:H564)</f>
        <v>7258.9255999999996</v>
      </c>
      <c r="I538" s="146">
        <f t="shared" ref="I538:J538" si="35">SUM(I540:I564)</f>
        <v>955.00700000000006</v>
      </c>
      <c r="J538" s="146">
        <f t="shared" si="35"/>
        <v>0</v>
      </c>
      <c r="K538" s="146">
        <f t="shared" si="32"/>
        <v>15500.546499999999</v>
      </c>
      <c r="L538" s="145"/>
      <c r="M538" s="145"/>
      <c r="N538" s="143"/>
      <c r="O538" s="145"/>
      <c r="P538" s="145"/>
      <c r="Q538" s="143"/>
    </row>
    <row r="539" spans="1:17" s="137" customFormat="1" x14ac:dyDescent="0.45">
      <c r="A539" s="122"/>
      <c r="B539" s="48" t="s">
        <v>79</v>
      </c>
      <c r="C539" s="139"/>
      <c r="D539" s="101"/>
      <c r="E539" s="101"/>
      <c r="F539" s="140"/>
      <c r="G539" s="140"/>
      <c r="H539" s="141"/>
      <c r="I539" s="140"/>
      <c r="J539" s="140"/>
      <c r="K539" s="140"/>
      <c r="L539" s="101"/>
      <c r="M539" s="142"/>
      <c r="N539" s="122"/>
      <c r="O539" s="142"/>
      <c r="P539" s="142"/>
      <c r="Q539" s="122"/>
    </row>
    <row r="540" spans="1:17" s="153" customFormat="1" x14ac:dyDescent="0.2">
      <c r="A540" s="102"/>
      <c r="B540" s="148" t="s">
        <v>778</v>
      </c>
      <c r="C540" s="149"/>
      <c r="D540" s="128"/>
      <c r="E540" s="128"/>
      <c r="F540" s="150"/>
      <c r="G540" s="150"/>
      <c r="H540" s="151"/>
      <c r="I540" s="150"/>
      <c r="J540" s="150"/>
      <c r="K540" s="150">
        <f t="shared" si="32"/>
        <v>0</v>
      </c>
      <c r="L540" s="128"/>
      <c r="M540" s="152"/>
      <c r="N540" s="102"/>
      <c r="O540" s="152"/>
      <c r="P540" s="152"/>
      <c r="Q540" s="102"/>
    </row>
    <row r="541" spans="1:17" s="153" customFormat="1" ht="37.5" x14ac:dyDescent="0.2">
      <c r="A541" s="102"/>
      <c r="B541" s="148" t="s">
        <v>779</v>
      </c>
      <c r="C541" s="149">
        <v>1</v>
      </c>
      <c r="D541" s="128" t="s">
        <v>398</v>
      </c>
      <c r="E541" s="128" t="s">
        <v>153</v>
      </c>
      <c r="F541" s="150">
        <v>233.41579999999999</v>
      </c>
      <c r="G541" s="150">
        <v>301.35019999999997</v>
      </c>
      <c r="H541" s="151">
        <v>142.559</v>
      </c>
      <c r="I541" s="150">
        <v>0</v>
      </c>
      <c r="J541" s="150">
        <v>0</v>
      </c>
      <c r="K541" s="150">
        <f t="shared" si="32"/>
        <v>677.32499999999993</v>
      </c>
      <c r="L541" s="128" t="s">
        <v>77</v>
      </c>
      <c r="M541" s="152"/>
      <c r="N541" s="102"/>
      <c r="O541" s="152" t="s">
        <v>215</v>
      </c>
      <c r="P541" s="152" t="s">
        <v>84</v>
      </c>
      <c r="Q541" s="102"/>
    </row>
    <row r="542" spans="1:17" s="153" customFormat="1" ht="37.5" x14ac:dyDescent="0.2">
      <c r="A542" s="102"/>
      <c r="B542" s="148" t="s">
        <v>780</v>
      </c>
      <c r="C542" s="149">
        <v>1</v>
      </c>
      <c r="D542" s="128" t="s">
        <v>398</v>
      </c>
      <c r="E542" s="128" t="s">
        <v>153</v>
      </c>
      <c r="F542" s="150">
        <v>205.61490000000001</v>
      </c>
      <c r="G542" s="150">
        <v>182.52109999999999</v>
      </c>
      <c r="H542" s="151">
        <v>209.54390000000001</v>
      </c>
      <c r="I542" s="150">
        <v>0</v>
      </c>
      <c r="J542" s="150">
        <v>0</v>
      </c>
      <c r="K542" s="150">
        <f t="shared" si="32"/>
        <v>597.67989999999998</v>
      </c>
      <c r="L542" s="128" t="s">
        <v>77</v>
      </c>
      <c r="M542" s="152"/>
      <c r="N542" s="102"/>
      <c r="O542" s="152" t="s">
        <v>215</v>
      </c>
      <c r="P542" s="152" t="s">
        <v>84</v>
      </c>
      <c r="Q542" s="102"/>
    </row>
    <row r="543" spans="1:17" s="153" customFormat="1" ht="37.5" x14ac:dyDescent="0.2">
      <c r="A543" s="102"/>
      <c r="B543" s="148" t="s">
        <v>781</v>
      </c>
      <c r="C543" s="149"/>
      <c r="D543" s="128"/>
      <c r="E543" s="128"/>
      <c r="F543" s="150"/>
      <c r="G543" s="150"/>
      <c r="H543" s="151"/>
      <c r="I543" s="150"/>
      <c r="J543" s="150"/>
      <c r="K543" s="150"/>
      <c r="L543" s="128"/>
      <c r="M543" s="152"/>
      <c r="N543" s="102"/>
      <c r="O543" s="152"/>
      <c r="P543" s="152"/>
      <c r="Q543" s="102"/>
    </row>
    <row r="544" spans="1:17" s="153" customFormat="1" ht="37.5" x14ac:dyDescent="0.2">
      <c r="A544" s="102"/>
      <c r="B544" s="148" t="s">
        <v>782</v>
      </c>
      <c r="C544" s="149">
        <v>11.5</v>
      </c>
      <c r="D544" s="128" t="s">
        <v>81</v>
      </c>
      <c r="E544" s="128" t="s">
        <v>153</v>
      </c>
      <c r="F544" s="150">
        <v>435.05180000000001</v>
      </c>
      <c r="G544" s="150">
        <v>373.81319999999999</v>
      </c>
      <c r="H544" s="151">
        <v>363.2167</v>
      </c>
      <c r="I544" s="150">
        <v>0</v>
      </c>
      <c r="J544" s="150">
        <v>0</v>
      </c>
      <c r="K544" s="150">
        <f t="shared" si="32"/>
        <v>1172.0817</v>
      </c>
      <c r="L544" s="128" t="s">
        <v>77</v>
      </c>
      <c r="M544" s="152"/>
      <c r="N544" s="102"/>
      <c r="O544" s="152" t="s">
        <v>129</v>
      </c>
      <c r="P544" s="152" t="s">
        <v>84</v>
      </c>
      <c r="Q544" s="102"/>
    </row>
    <row r="545" spans="1:17" s="153" customFormat="1" ht="37.5" x14ac:dyDescent="0.2">
      <c r="A545" s="102"/>
      <c r="B545" s="148" t="s">
        <v>783</v>
      </c>
      <c r="C545" s="149">
        <v>12.759</v>
      </c>
      <c r="D545" s="128" t="s">
        <v>81</v>
      </c>
      <c r="E545" s="128" t="s">
        <v>153</v>
      </c>
      <c r="F545" s="150">
        <v>369.07690000000002</v>
      </c>
      <c r="G545" s="150">
        <v>358.53179999999998</v>
      </c>
      <c r="H545" s="151">
        <v>537.79780000000005</v>
      </c>
      <c r="I545" s="150">
        <v>0</v>
      </c>
      <c r="J545" s="150">
        <v>0</v>
      </c>
      <c r="K545" s="150">
        <f t="shared" si="32"/>
        <v>1265.4065000000001</v>
      </c>
      <c r="L545" s="128" t="s">
        <v>77</v>
      </c>
      <c r="M545" s="152"/>
      <c r="N545" s="102"/>
      <c r="O545" s="152" t="s">
        <v>83</v>
      </c>
      <c r="P545" s="152" t="s">
        <v>84</v>
      </c>
      <c r="Q545" s="102"/>
    </row>
    <row r="546" spans="1:17" s="153" customFormat="1" ht="37.5" x14ac:dyDescent="0.2">
      <c r="A546" s="102"/>
      <c r="B546" s="148" t="s">
        <v>784</v>
      </c>
      <c r="C546" s="149"/>
      <c r="D546" s="128"/>
      <c r="E546" s="128"/>
      <c r="F546" s="150"/>
      <c r="G546" s="150"/>
      <c r="H546" s="151"/>
      <c r="I546" s="150"/>
      <c r="J546" s="150"/>
      <c r="K546" s="150"/>
      <c r="L546" s="128"/>
      <c r="M546" s="152"/>
      <c r="N546" s="102"/>
      <c r="O546" s="152"/>
      <c r="P546" s="152"/>
      <c r="Q546" s="102"/>
    </row>
    <row r="547" spans="1:17" s="153" customFormat="1" ht="37.5" x14ac:dyDescent="0.2">
      <c r="A547" s="102"/>
      <c r="B547" s="148" t="s">
        <v>785</v>
      </c>
      <c r="C547" s="149">
        <v>11.5</v>
      </c>
      <c r="D547" s="128" t="s">
        <v>81</v>
      </c>
      <c r="E547" s="128" t="s">
        <v>153</v>
      </c>
      <c r="F547" s="150">
        <v>389.10090000000002</v>
      </c>
      <c r="G547" s="150">
        <v>399.31380000000001</v>
      </c>
      <c r="H547" s="151">
        <v>386.03769999999997</v>
      </c>
      <c r="I547" s="150">
        <v>0</v>
      </c>
      <c r="J547" s="150">
        <v>0</v>
      </c>
      <c r="K547" s="150">
        <f t="shared" si="32"/>
        <v>1174.4524000000001</v>
      </c>
      <c r="L547" s="128" t="s">
        <v>77</v>
      </c>
      <c r="M547" s="152"/>
      <c r="N547" s="102"/>
      <c r="O547" s="152" t="s">
        <v>129</v>
      </c>
      <c r="P547" s="152" t="s">
        <v>84</v>
      </c>
      <c r="Q547" s="102"/>
    </row>
    <row r="548" spans="1:17" s="153" customFormat="1" ht="37.5" x14ac:dyDescent="0.2">
      <c r="A548" s="102"/>
      <c r="B548" s="148" t="s">
        <v>786</v>
      </c>
      <c r="C548" s="149">
        <v>12.759</v>
      </c>
      <c r="D548" s="128" t="s">
        <v>81</v>
      </c>
      <c r="E548" s="128" t="s">
        <v>153</v>
      </c>
      <c r="F548" s="150">
        <v>349.46339999999998</v>
      </c>
      <c r="G548" s="150">
        <v>394.43560000000002</v>
      </c>
      <c r="H548" s="151">
        <v>346.32100000000003</v>
      </c>
      <c r="I548" s="150">
        <v>0</v>
      </c>
      <c r="J548" s="150">
        <v>0</v>
      </c>
      <c r="K548" s="150">
        <f t="shared" si="32"/>
        <v>1090.22</v>
      </c>
      <c r="L548" s="128" t="s">
        <v>77</v>
      </c>
      <c r="M548" s="152"/>
      <c r="N548" s="102"/>
      <c r="O548" s="152" t="s">
        <v>83</v>
      </c>
      <c r="P548" s="152" t="s">
        <v>84</v>
      </c>
      <c r="Q548" s="102"/>
    </row>
    <row r="549" spans="1:17" s="153" customFormat="1" ht="37.5" x14ac:dyDescent="0.2">
      <c r="A549" s="102"/>
      <c r="B549" s="148" t="s">
        <v>787</v>
      </c>
      <c r="C549" s="149">
        <v>9</v>
      </c>
      <c r="D549" s="128" t="s">
        <v>81</v>
      </c>
      <c r="E549" s="128" t="s">
        <v>788</v>
      </c>
      <c r="F549" s="150">
        <v>271.41039999999998</v>
      </c>
      <c r="G549" s="150">
        <v>78.618600000000001</v>
      </c>
      <c r="H549" s="151">
        <v>660.1</v>
      </c>
      <c r="I549" s="150">
        <v>283.23700000000002</v>
      </c>
      <c r="J549" s="150">
        <v>0</v>
      </c>
      <c r="K549" s="150">
        <f t="shared" si="32"/>
        <v>1293.366</v>
      </c>
      <c r="L549" s="128" t="s">
        <v>77</v>
      </c>
      <c r="M549" s="152"/>
      <c r="N549" s="102"/>
      <c r="O549" s="152" t="s">
        <v>789</v>
      </c>
      <c r="P549" s="152" t="s">
        <v>84</v>
      </c>
      <c r="Q549" s="102"/>
    </row>
    <row r="550" spans="1:17" s="153" customFormat="1" ht="37.5" x14ac:dyDescent="0.2">
      <c r="A550" s="102"/>
      <c r="B550" s="148" t="s">
        <v>790</v>
      </c>
      <c r="C550" s="149">
        <v>21.574999999999999</v>
      </c>
      <c r="D550" s="128" t="s">
        <v>81</v>
      </c>
      <c r="E550" s="128" t="s">
        <v>153</v>
      </c>
      <c r="F550" s="150">
        <v>382.82279999999997</v>
      </c>
      <c r="G550" s="150">
        <v>492.5102</v>
      </c>
      <c r="H550" s="151">
        <v>100.41200000000001</v>
      </c>
      <c r="I550" s="150">
        <v>0</v>
      </c>
      <c r="J550" s="150">
        <v>0</v>
      </c>
      <c r="K550" s="150">
        <f t="shared" si="32"/>
        <v>975.745</v>
      </c>
      <c r="L550" s="128" t="s">
        <v>77</v>
      </c>
      <c r="M550" s="152"/>
      <c r="N550" s="102"/>
      <c r="O550" s="152" t="s">
        <v>104</v>
      </c>
      <c r="P550" s="152" t="s">
        <v>84</v>
      </c>
      <c r="Q550" s="102"/>
    </row>
    <row r="551" spans="1:17" s="153" customFormat="1" ht="37.5" x14ac:dyDescent="0.2">
      <c r="A551" s="102"/>
      <c r="B551" s="148" t="s">
        <v>791</v>
      </c>
      <c r="C551" s="149"/>
      <c r="D551" s="128"/>
      <c r="E551" s="128"/>
      <c r="F551" s="150"/>
      <c r="G551" s="150"/>
      <c r="H551" s="151"/>
      <c r="I551" s="150"/>
      <c r="J551" s="150"/>
      <c r="K551" s="150"/>
      <c r="L551" s="128"/>
      <c r="M551" s="152"/>
      <c r="N551" s="102"/>
      <c r="O551" s="152"/>
      <c r="P551" s="152"/>
      <c r="Q551" s="102"/>
    </row>
    <row r="552" spans="1:17" s="153" customFormat="1" ht="37.5" x14ac:dyDescent="0.2">
      <c r="A552" s="102"/>
      <c r="B552" s="148" t="s">
        <v>792</v>
      </c>
      <c r="C552" s="149">
        <v>5.7119999999999997</v>
      </c>
      <c r="D552" s="128" t="s">
        <v>81</v>
      </c>
      <c r="E552" s="128" t="s">
        <v>160</v>
      </c>
      <c r="F552" s="150">
        <v>105</v>
      </c>
      <c r="G552" s="150">
        <v>92.5</v>
      </c>
      <c r="H552" s="151">
        <v>502.5</v>
      </c>
      <c r="I552" s="150">
        <v>0</v>
      </c>
      <c r="J552" s="150">
        <v>0</v>
      </c>
      <c r="K552" s="150">
        <f t="shared" si="32"/>
        <v>700</v>
      </c>
      <c r="L552" s="128" t="s">
        <v>77</v>
      </c>
      <c r="M552" s="152"/>
      <c r="N552" s="102"/>
      <c r="O552" s="152" t="s">
        <v>793</v>
      </c>
      <c r="P552" s="152" t="s">
        <v>84</v>
      </c>
      <c r="Q552" s="102"/>
    </row>
    <row r="553" spans="1:17" s="153" customFormat="1" ht="37.5" x14ac:dyDescent="0.2">
      <c r="A553" s="102"/>
      <c r="B553" s="148" t="s">
        <v>794</v>
      </c>
      <c r="C553" s="149">
        <v>5.6</v>
      </c>
      <c r="D553" s="128" t="s">
        <v>81</v>
      </c>
      <c r="E553" s="128" t="s">
        <v>160</v>
      </c>
      <c r="F553" s="150">
        <v>105</v>
      </c>
      <c r="G553" s="150">
        <v>67</v>
      </c>
      <c r="H553" s="151">
        <v>528</v>
      </c>
      <c r="I553" s="150">
        <v>0</v>
      </c>
      <c r="J553" s="150">
        <v>0</v>
      </c>
      <c r="K553" s="150">
        <f t="shared" si="32"/>
        <v>700</v>
      </c>
      <c r="L553" s="128" t="s">
        <v>77</v>
      </c>
      <c r="M553" s="152"/>
      <c r="N553" s="102"/>
      <c r="O553" s="152" t="s">
        <v>793</v>
      </c>
      <c r="P553" s="152" t="s">
        <v>84</v>
      </c>
      <c r="Q553" s="102"/>
    </row>
    <row r="554" spans="1:17" s="153" customFormat="1" ht="37.5" x14ac:dyDescent="0.2">
      <c r="A554" s="102"/>
      <c r="B554" s="148" t="s">
        <v>795</v>
      </c>
      <c r="C554" s="149">
        <v>0</v>
      </c>
      <c r="D554" s="128"/>
      <c r="E554" s="128"/>
      <c r="F554" s="150"/>
      <c r="G554" s="150"/>
      <c r="H554" s="151"/>
      <c r="I554" s="150"/>
      <c r="J554" s="150"/>
      <c r="K554" s="150">
        <f t="shared" si="32"/>
        <v>0</v>
      </c>
      <c r="L554" s="128"/>
      <c r="M554" s="152"/>
      <c r="N554" s="102"/>
      <c r="O554" s="152"/>
      <c r="P554" s="152"/>
      <c r="Q554" s="102"/>
    </row>
    <row r="555" spans="1:17" s="153" customFormat="1" ht="37.5" x14ac:dyDescent="0.2">
      <c r="A555" s="102"/>
      <c r="B555" s="148" t="s">
        <v>796</v>
      </c>
      <c r="C555" s="149">
        <v>5.7119999999999997</v>
      </c>
      <c r="D555" s="128" t="s">
        <v>81</v>
      </c>
      <c r="E555" s="128" t="s">
        <v>160</v>
      </c>
      <c r="F555" s="150">
        <v>105</v>
      </c>
      <c r="G555" s="150">
        <v>92.5</v>
      </c>
      <c r="H555" s="151">
        <v>502.5</v>
      </c>
      <c r="I555" s="150">
        <v>0</v>
      </c>
      <c r="J555" s="150">
        <v>0</v>
      </c>
      <c r="K555" s="150">
        <f t="shared" si="32"/>
        <v>700</v>
      </c>
      <c r="L555" s="128" t="s">
        <v>77</v>
      </c>
      <c r="M555" s="152"/>
      <c r="N555" s="102"/>
      <c r="O555" s="152" t="s">
        <v>793</v>
      </c>
      <c r="P555" s="152" t="s">
        <v>84</v>
      </c>
      <c r="Q555" s="102"/>
    </row>
    <row r="556" spans="1:17" s="153" customFormat="1" ht="37.5" x14ac:dyDescent="0.2">
      <c r="A556" s="102"/>
      <c r="B556" s="148" t="s">
        <v>797</v>
      </c>
      <c r="C556" s="149">
        <v>5.6</v>
      </c>
      <c r="D556" s="128" t="s">
        <v>81</v>
      </c>
      <c r="E556" s="128" t="s">
        <v>160</v>
      </c>
      <c r="F556" s="150">
        <v>105</v>
      </c>
      <c r="G556" s="150">
        <v>76.5625</v>
      </c>
      <c r="H556" s="151">
        <v>518.4375</v>
      </c>
      <c r="I556" s="150">
        <v>0</v>
      </c>
      <c r="J556" s="150">
        <v>0</v>
      </c>
      <c r="K556" s="150">
        <f t="shared" si="32"/>
        <v>700</v>
      </c>
      <c r="L556" s="128" t="s">
        <v>77</v>
      </c>
      <c r="M556" s="152"/>
      <c r="N556" s="102"/>
      <c r="O556" s="152" t="s">
        <v>793</v>
      </c>
      <c r="P556" s="152" t="s">
        <v>84</v>
      </c>
      <c r="Q556" s="102"/>
    </row>
    <row r="557" spans="1:17" s="153" customFormat="1" ht="37.5" x14ac:dyDescent="0.2">
      <c r="A557" s="102"/>
      <c r="B557" s="148" t="s">
        <v>798</v>
      </c>
      <c r="C557" s="149">
        <v>1</v>
      </c>
      <c r="D557" s="128" t="s">
        <v>398</v>
      </c>
      <c r="E557" s="128" t="s">
        <v>101</v>
      </c>
      <c r="F557" s="150">
        <v>60</v>
      </c>
      <c r="G557" s="150">
        <v>55</v>
      </c>
      <c r="H557" s="151">
        <v>225</v>
      </c>
      <c r="I557" s="150">
        <v>23.77</v>
      </c>
      <c r="J557" s="150">
        <v>0</v>
      </c>
      <c r="K557" s="150">
        <f t="shared" si="32"/>
        <v>363.77</v>
      </c>
      <c r="L557" s="128" t="s">
        <v>77</v>
      </c>
      <c r="M557" s="152"/>
      <c r="N557" s="102"/>
      <c r="O557" s="152" t="s">
        <v>129</v>
      </c>
      <c r="P557" s="152" t="s">
        <v>84</v>
      </c>
      <c r="Q557" s="102"/>
    </row>
    <row r="558" spans="1:17" s="153" customFormat="1" ht="56.25" x14ac:dyDescent="0.2">
      <c r="A558" s="102"/>
      <c r="B558" s="148" t="s">
        <v>799</v>
      </c>
      <c r="C558" s="149">
        <v>13.6</v>
      </c>
      <c r="D558" s="128" t="s">
        <v>81</v>
      </c>
      <c r="E558" s="128" t="s">
        <v>160</v>
      </c>
      <c r="F558" s="150">
        <v>90</v>
      </c>
      <c r="G558" s="150">
        <v>97.5</v>
      </c>
      <c r="H558" s="151">
        <v>412.5</v>
      </c>
      <c r="I558" s="150">
        <v>0</v>
      </c>
      <c r="J558" s="150">
        <v>0</v>
      </c>
      <c r="K558" s="150">
        <f t="shared" si="32"/>
        <v>600</v>
      </c>
      <c r="L558" s="128" t="s">
        <v>77</v>
      </c>
      <c r="M558" s="152"/>
      <c r="N558" s="102"/>
      <c r="O558" s="152" t="s">
        <v>800</v>
      </c>
      <c r="P558" s="152" t="s">
        <v>84</v>
      </c>
      <c r="Q558" s="102"/>
    </row>
    <row r="559" spans="1:17" s="153" customFormat="1" ht="37.5" x14ac:dyDescent="0.2">
      <c r="A559" s="102"/>
      <c r="B559" s="148" t="s">
        <v>801</v>
      </c>
      <c r="C559" s="149">
        <v>4</v>
      </c>
      <c r="D559" s="128" t="s">
        <v>81</v>
      </c>
      <c r="E559" s="128" t="s">
        <v>160</v>
      </c>
      <c r="F559" s="150">
        <v>105</v>
      </c>
      <c r="G559" s="150">
        <v>84</v>
      </c>
      <c r="H559" s="151">
        <v>276</v>
      </c>
      <c r="I559" s="150">
        <v>0</v>
      </c>
      <c r="J559" s="150">
        <v>0</v>
      </c>
      <c r="K559" s="150">
        <f t="shared" si="32"/>
        <v>465</v>
      </c>
      <c r="L559" s="128" t="s">
        <v>77</v>
      </c>
      <c r="M559" s="152"/>
      <c r="N559" s="102"/>
      <c r="O559" s="152" t="s">
        <v>104</v>
      </c>
      <c r="P559" s="152" t="s">
        <v>84</v>
      </c>
      <c r="Q559" s="102"/>
    </row>
    <row r="560" spans="1:17" s="153" customFormat="1" ht="37.5" x14ac:dyDescent="0.2">
      <c r="A560" s="102"/>
      <c r="B560" s="148" t="s">
        <v>802</v>
      </c>
      <c r="C560" s="149">
        <v>6.5860000000000003</v>
      </c>
      <c r="D560" s="128" t="s">
        <v>81</v>
      </c>
      <c r="E560" s="128" t="s">
        <v>160</v>
      </c>
      <c r="F560" s="150">
        <v>78.75</v>
      </c>
      <c r="G560" s="150">
        <v>101.25</v>
      </c>
      <c r="H560" s="151">
        <v>345</v>
      </c>
      <c r="I560" s="150">
        <v>0</v>
      </c>
      <c r="J560" s="150">
        <v>0</v>
      </c>
      <c r="K560" s="150">
        <f t="shared" si="32"/>
        <v>525</v>
      </c>
      <c r="L560" s="128" t="s">
        <v>77</v>
      </c>
      <c r="M560" s="152"/>
      <c r="N560" s="102"/>
      <c r="O560" s="152" t="s">
        <v>215</v>
      </c>
      <c r="P560" s="152" t="s">
        <v>84</v>
      </c>
      <c r="Q560" s="102"/>
    </row>
    <row r="561" spans="1:18" s="153" customFormat="1" ht="37.5" x14ac:dyDescent="0.2">
      <c r="A561" s="102"/>
      <c r="B561" s="148" t="s">
        <v>803</v>
      </c>
      <c r="C561" s="149">
        <v>1</v>
      </c>
      <c r="D561" s="128" t="s">
        <v>398</v>
      </c>
      <c r="E561" s="128" t="s">
        <v>160</v>
      </c>
      <c r="F561" s="150">
        <v>135</v>
      </c>
      <c r="G561" s="150">
        <v>82.5</v>
      </c>
      <c r="H561" s="151">
        <v>330</v>
      </c>
      <c r="I561" s="150">
        <v>0</v>
      </c>
      <c r="J561" s="150">
        <v>0</v>
      </c>
      <c r="K561" s="150">
        <f t="shared" si="32"/>
        <v>547.5</v>
      </c>
      <c r="L561" s="128" t="s">
        <v>77</v>
      </c>
      <c r="M561" s="152"/>
      <c r="N561" s="102"/>
      <c r="O561" s="152" t="s">
        <v>129</v>
      </c>
      <c r="P561" s="152" t="s">
        <v>84</v>
      </c>
      <c r="Q561" s="102"/>
    </row>
    <row r="562" spans="1:18" s="153" customFormat="1" ht="37.5" x14ac:dyDescent="0.2">
      <c r="A562" s="102"/>
      <c r="B562" s="148" t="s">
        <v>804</v>
      </c>
      <c r="C562" s="149">
        <v>1</v>
      </c>
      <c r="D562" s="128" t="s">
        <v>398</v>
      </c>
      <c r="E562" s="128" t="s">
        <v>160</v>
      </c>
      <c r="F562" s="150">
        <v>60</v>
      </c>
      <c r="G562" s="150">
        <v>48</v>
      </c>
      <c r="H562" s="151">
        <v>225</v>
      </c>
      <c r="I562" s="150">
        <v>0</v>
      </c>
      <c r="J562" s="150">
        <v>0</v>
      </c>
      <c r="K562" s="150">
        <f t="shared" si="32"/>
        <v>333</v>
      </c>
      <c r="L562" s="128" t="s">
        <v>77</v>
      </c>
      <c r="M562" s="152"/>
      <c r="N562" s="102"/>
      <c r="O562" s="152" t="s">
        <v>104</v>
      </c>
      <c r="P562" s="152" t="s">
        <v>84</v>
      </c>
      <c r="Q562" s="102"/>
    </row>
    <row r="563" spans="1:18" s="153" customFormat="1" ht="37.5" x14ac:dyDescent="0.2">
      <c r="A563" s="102"/>
      <c r="B563" s="148" t="s">
        <v>805</v>
      </c>
      <c r="C563" s="149">
        <v>6.8</v>
      </c>
      <c r="D563" s="128" t="s">
        <v>81</v>
      </c>
      <c r="E563" s="128" t="s">
        <v>174</v>
      </c>
      <c r="F563" s="150">
        <v>0</v>
      </c>
      <c r="G563" s="150">
        <v>184</v>
      </c>
      <c r="H563" s="151">
        <v>368</v>
      </c>
      <c r="I563" s="150">
        <v>368</v>
      </c>
      <c r="J563" s="150">
        <v>0</v>
      </c>
      <c r="K563" s="150">
        <f t="shared" si="32"/>
        <v>920</v>
      </c>
      <c r="L563" s="128" t="s">
        <v>77</v>
      </c>
      <c r="M563" s="152"/>
      <c r="N563" s="102"/>
      <c r="O563" s="152" t="s">
        <v>98</v>
      </c>
      <c r="P563" s="152" t="s">
        <v>84</v>
      </c>
      <c r="Q563" s="102"/>
    </row>
    <row r="564" spans="1:18" s="153" customFormat="1" ht="37.5" x14ac:dyDescent="0.2">
      <c r="A564" s="102"/>
      <c r="B564" s="148" t="s">
        <v>806</v>
      </c>
      <c r="C564" s="149">
        <v>6.94</v>
      </c>
      <c r="D564" s="128" t="s">
        <v>81</v>
      </c>
      <c r="E564" s="128" t="s">
        <v>174</v>
      </c>
      <c r="F564" s="150">
        <v>0</v>
      </c>
      <c r="G564" s="150">
        <v>140</v>
      </c>
      <c r="H564" s="151">
        <v>280</v>
      </c>
      <c r="I564" s="150">
        <v>280</v>
      </c>
      <c r="J564" s="150">
        <v>0</v>
      </c>
      <c r="K564" s="150">
        <f t="shared" si="32"/>
        <v>700</v>
      </c>
      <c r="L564" s="128" t="s">
        <v>77</v>
      </c>
      <c r="M564" s="152"/>
      <c r="N564" s="102"/>
      <c r="O564" s="152" t="s">
        <v>726</v>
      </c>
      <c r="P564" s="152" t="s">
        <v>84</v>
      </c>
      <c r="Q564" s="102"/>
    </row>
    <row r="565" spans="1:18" s="176" customFormat="1" x14ac:dyDescent="0.45">
      <c r="A565" s="172"/>
      <c r="B565" s="182" t="s">
        <v>17</v>
      </c>
      <c r="C565" s="174"/>
      <c r="D565" s="172"/>
      <c r="E565" s="145"/>
      <c r="F565" s="175"/>
      <c r="G565" s="175"/>
      <c r="H565" s="175">
        <f>SUM(H567:H570)</f>
        <v>1208</v>
      </c>
      <c r="I565" s="175">
        <f t="shared" ref="I565:J565" si="36">SUM(I567:I570)</f>
        <v>2416</v>
      </c>
      <c r="J565" s="175">
        <f t="shared" si="36"/>
        <v>2416</v>
      </c>
      <c r="K565" s="175">
        <f t="shared" si="32"/>
        <v>6040</v>
      </c>
      <c r="L565" s="145"/>
      <c r="M565" s="172"/>
      <c r="N565" s="172"/>
      <c r="O565" s="145"/>
      <c r="P565" s="145"/>
      <c r="Q565" s="172"/>
    </row>
    <row r="566" spans="1:18" s="137" customFormat="1" x14ac:dyDescent="0.45">
      <c r="A566" s="122"/>
      <c r="B566" s="48" t="s">
        <v>79</v>
      </c>
      <c r="C566" s="139"/>
      <c r="D566" s="101"/>
      <c r="E566" s="101"/>
      <c r="F566" s="140"/>
      <c r="G566" s="140"/>
      <c r="H566" s="141"/>
      <c r="I566" s="140"/>
      <c r="J566" s="140"/>
      <c r="K566" s="140"/>
      <c r="L566" s="101"/>
      <c r="M566" s="142"/>
      <c r="N566" s="122"/>
      <c r="O566" s="142"/>
      <c r="P566" s="142"/>
      <c r="Q566" s="122"/>
    </row>
    <row r="567" spans="1:18" s="153" customFormat="1" ht="165" x14ac:dyDescent="0.2">
      <c r="A567" s="102"/>
      <c r="B567" s="148" t="s">
        <v>807</v>
      </c>
      <c r="C567" s="149">
        <v>9.36</v>
      </c>
      <c r="D567" s="128" t="s">
        <v>81</v>
      </c>
      <c r="E567" s="128" t="s">
        <v>179</v>
      </c>
      <c r="F567" s="150"/>
      <c r="G567" s="150"/>
      <c r="H567" s="151">
        <v>948</v>
      </c>
      <c r="I567" s="150">
        <v>1896</v>
      </c>
      <c r="J567" s="150">
        <v>1896</v>
      </c>
      <c r="K567" s="150">
        <f t="shared" si="32"/>
        <v>4740</v>
      </c>
      <c r="L567" s="128" t="s">
        <v>517</v>
      </c>
      <c r="M567" s="152"/>
      <c r="N567" s="167" t="s">
        <v>808</v>
      </c>
      <c r="O567" s="152" t="s">
        <v>129</v>
      </c>
      <c r="P567" s="152" t="s">
        <v>84</v>
      </c>
      <c r="Q567" s="102"/>
    </row>
    <row r="568" spans="1:18" s="153" customFormat="1" ht="330" x14ac:dyDescent="0.2">
      <c r="A568" s="102"/>
      <c r="B568" s="148" t="s">
        <v>809</v>
      </c>
      <c r="C568" s="149">
        <v>1</v>
      </c>
      <c r="D568" s="128" t="s">
        <v>398</v>
      </c>
      <c r="E568" s="128" t="s">
        <v>179</v>
      </c>
      <c r="F568" s="150"/>
      <c r="G568" s="150"/>
      <c r="H568" s="151">
        <v>60</v>
      </c>
      <c r="I568" s="150">
        <v>120</v>
      </c>
      <c r="J568" s="150">
        <v>120</v>
      </c>
      <c r="K568" s="150">
        <f t="shared" si="32"/>
        <v>300</v>
      </c>
      <c r="L568" s="128" t="s">
        <v>74</v>
      </c>
      <c r="M568" s="152"/>
      <c r="N568" s="167" t="s">
        <v>810</v>
      </c>
      <c r="O568" s="152" t="s">
        <v>726</v>
      </c>
      <c r="P568" s="152" t="s">
        <v>84</v>
      </c>
      <c r="Q568" s="102"/>
    </row>
    <row r="569" spans="1:18" s="153" customFormat="1" ht="270" x14ac:dyDescent="0.2">
      <c r="A569" s="102"/>
      <c r="B569" s="148" t="s">
        <v>811</v>
      </c>
      <c r="C569" s="149">
        <v>1</v>
      </c>
      <c r="D569" s="128" t="s">
        <v>398</v>
      </c>
      <c r="E569" s="128" t="s">
        <v>179</v>
      </c>
      <c r="F569" s="150"/>
      <c r="G569" s="150"/>
      <c r="H569" s="151">
        <v>110</v>
      </c>
      <c r="I569" s="150">
        <v>220</v>
      </c>
      <c r="J569" s="150">
        <v>220</v>
      </c>
      <c r="K569" s="150">
        <f t="shared" si="32"/>
        <v>550</v>
      </c>
      <c r="L569" s="128" t="s">
        <v>74</v>
      </c>
      <c r="M569" s="152"/>
      <c r="N569" s="167" t="s">
        <v>812</v>
      </c>
      <c r="O569" s="152" t="s">
        <v>129</v>
      </c>
      <c r="P569" s="152" t="s">
        <v>84</v>
      </c>
      <c r="Q569" s="102"/>
    </row>
    <row r="570" spans="1:18" s="153" customFormat="1" ht="210" x14ac:dyDescent="0.2">
      <c r="A570" s="102"/>
      <c r="B570" s="148" t="s">
        <v>813</v>
      </c>
      <c r="C570" s="149">
        <v>1</v>
      </c>
      <c r="D570" s="128" t="s">
        <v>398</v>
      </c>
      <c r="E570" s="128" t="s">
        <v>179</v>
      </c>
      <c r="F570" s="150"/>
      <c r="G570" s="150"/>
      <c r="H570" s="151">
        <v>90</v>
      </c>
      <c r="I570" s="150">
        <v>180</v>
      </c>
      <c r="J570" s="150">
        <v>180</v>
      </c>
      <c r="K570" s="150">
        <f t="shared" si="32"/>
        <v>450</v>
      </c>
      <c r="L570" s="128" t="s">
        <v>74</v>
      </c>
      <c r="M570" s="152"/>
      <c r="N570" s="167" t="s">
        <v>814</v>
      </c>
      <c r="O570" s="152" t="s">
        <v>726</v>
      </c>
      <c r="P570" s="152" t="s">
        <v>84</v>
      </c>
      <c r="Q570" s="102"/>
    </row>
    <row r="571" spans="1:18" s="176" customFormat="1" ht="37.5" x14ac:dyDescent="0.2">
      <c r="A571" s="198"/>
      <c r="B571" s="198" t="s">
        <v>815</v>
      </c>
      <c r="C571" s="199"/>
      <c r="D571" s="198"/>
      <c r="E571" s="158"/>
      <c r="F571" s="200">
        <v>21303.355299999999</v>
      </c>
      <c r="G571" s="201">
        <v>3124.3994000000002</v>
      </c>
      <c r="H571" s="200">
        <f>+H572+H593</f>
        <v>7108.1228999999994</v>
      </c>
      <c r="I571" s="200">
        <f t="shared" ref="I571:J571" si="37">+I572+I593</f>
        <v>1799</v>
      </c>
      <c r="J571" s="200">
        <f t="shared" si="37"/>
        <v>1165</v>
      </c>
      <c r="K571" s="200">
        <f t="shared" si="32"/>
        <v>34499.877599999993</v>
      </c>
      <c r="L571" s="158"/>
      <c r="M571" s="198"/>
      <c r="N571" s="198"/>
      <c r="O571" s="158"/>
      <c r="P571" s="158"/>
      <c r="Q571" s="198"/>
      <c r="R571" s="153"/>
    </row>
    <row r="572" spans="1:18" s="137" customFormat="1" x14ac:dyDescent="0.2">
      <c r="A572" s="143"/>
      <c r="B572" s="161" t="s">
        <v>18</v>
      </c>
      <c r="C572" s="144"/>
      <c r="D572" s="145"/>
      <c r="E572" s="145"/>
      <c r="F572" s="146">
        <f t="shared" ref="F572:G572" si="38">SUM(F574:F592)</f>
        <v>3345.5351000000001</v>
      </c>
      <c r="G572" s="146">
        <f t="shared" si="38"/>
        <v>1454.8147000000001</v>
      </c>
      <c r="H572" s="146">
        <f>SUM(H574:H592)</f>
        <v>6632.1228999999994</v>
      </c>
      <c r="I572" s="146">
        <f t="shared" ref="I572:J572" si="39">SUM(I574:I592)</f>
        <v>847</v>
      </c>
      <c r="J572" s="146">
        <f t="shared" si="39"/>
        <v>213</v>
      </c>
      <c r="K572" s="146">
        <f t="shared" si="32"/>
        <v>12492.472699999998</v>
      </c>
      <c r="L572" s="145"/>
      <c r="M572" s="145"/>
      <c r="N572" s="143"/>
      <c r="O572" s="145"/>
      <c r="P572" s="145"/>
      <c r="Q572" s="143"/>
    </row>
    <row r="573" spans="1:18" s="137" customFormat="1" x14ac:dyDescent="0.45">
      <c r="A573" s="122"/>
      <c r="B573" s="48" t="s">
        <v>79</v>
      </c>
      <c r="C573" s="139"/>
      <c r="D573" s="101"/>
      <c r="E573" s="101"/>
      <c r="F573" s="140"/>
      <c r="G573" s="140"/>
      <c r="H573" s="141"/>
      <c r="I573" s="140"/>
      <c r="J573" s="140"/>
      <c r="K573" s="140"/>
      <c r="L573" s="101"/>
      <c r="M573" s="142"/>
      <c r="N573" s="122"/>
      <c r="O573" s="142"/>
      <c r="P573" s="142"/>
      <c r="Q573" s="122"/>
    </row>
    <row r="574" spans="1:18" s="153" customFormat="1" ht="37.5" x14ac:dyDescent="0.2">
      <c r="A574" s="102"/>
      <c r="B574" s="148" t="s">
        <v>816</v>
      </c>
      <c r="C574" s="149">
        <v>17.75</v>
      </c>
      <c r="D574" s="128" t="s">
        <v>81</v>
      </c>
      <c r="E574" s="128" t="s">
        <v>86</v>
      </c>
      <c r="F574" s="150">
        <v>457.30779999999999</v>
      </c>
      <c r="G574" s="150">
        <v>0</v>
      </c>
      <c r="H574" s="151">
        <v>390.07220000000001</v>
      </c>
      <c r="I574" s="150">
        <v>0</v>
      </c>
      <c r="J574" s="150">
        <v>0</v>
      </c>
      <c r="K574" s="150">
        <f t="shared" si="32"/>
        <v>847.38</v>
      </c>
      <c r="L574" s="128" t="s">
        <v>77</v>
      </c>
      <c r="M574" s="152"/>
      <c r="N574" s="102"/>
      <c r="O574" s="152" t="s">
        <v>420</v>
      </c>
      <c r="P574" s="152" t="s">
        <v>155</v>
      </c>
      <c r="Q574" s="102"/>
    </row>
    <row r="575" spans="1:18" s="153" customFormat="1" ht="37.5" x14ac:dyDescent="0.2">
      <c r="A575" s="102"/>
      <c r="B575" s="148" t="s">
        <v>817</v>
      </c>
      <c r="C575" s="149">
        <v>19.844000000000001</v>
      </c>
      <c r="D575" s="128" t="s">
        <v>81</v>
      </c>
      <c r="E575" s="128" t="s">
        <v>153</v>
      </c>
      <c r="F575" s="150">
        <v>365.92439999999999</v>
      </c>
      <c r="G575" s="150">
        <v>0</v>
      </c>
      <c r="H575" s="151">
        <v>523.19640000000004</v>
      </c>
      <c r="I575" s="150">
        <v>0</v>
      </c>
      <c r="J575" s="150">
        <v>0</v>
      </c>
      <c r="K575" s="150">
        <f t="shared" si="32"/>
        <v>889.12080000000003</v>
      </c>
      <c r="L575" s="128" t="s">
        <v>77</v>
      </c>
      <c r="M575" s="152"/>
      <c r="N575" s="102"/>
      <c r="O575" s="152" t="s">
        <v>382</v>
      </c>
      <c r="P575" s="152" t="s">
        <v>95</v>
      </c>
      <c r="Q575" s="102"/>
    </row>
    <row r="576" spans="1:18" s="153" customFormat="1" ht="37.5" x14ac:dyDescent="0.2">
      <c r="A576" s="102"/>
      <c r="B576" s="148" t="s">
        <v>818</v>
      </c>
      <c r="C576" s="149">
        <v>16.149999999999999</v>
      </c>
      <c r="D576" s="128" t="s">
        <v>81</v>
      </c>
      <c r="E576" s="128" t="s">
        <v>153</v>
      </c>
      <c r="F576" s="150">
        <v>294.71839999999997</v>
      </c>
      <c r="G576" s="150">
        <v>128.226</v>
      </c>
      <c r="H576" s="151">
        <v>670.9556</v>
      </c>
      <c r="I576" s="150">
        <v>0</v>
      </c>
      <c r="J576" s="150">
        <v>0</v>
      </c>
      <c r="K576" s="150">
        <f t="shared" si="32"/>
        <v>1093.9000000000001</v>
      </c>
      <c r="L576" s="128" t="s">
        <v>77</v>
      </c>
      <c r="M576" s="152"/>
      <c r="N576" s="102"/>
      <c r="O576" s="152" t="s">
        <v>819</v>
      </c>
      <c r="P576" s="152" t="s">
        <v>166</v>
      </c>
      <c r="Q576" s="102"/>
    </row>
    <row r="577" spans="1:18" s="153" customFormat="1" ht="37.5" x14ac:dyDescent="0.2">
      <c r="A577" s="102"/>
      <c r="B577" s="148" t="s">
        <v>820</v>
      </c>
      <c r="C577" s="149">
        <v>14.935</v>
      </c>
      <c r="D577" s="128" t="s">
        <v>81</v>
      </c>
      <c r="E577" s="128" t="s">
        <v>160</v>
      </c>
      <c r="F577" s="150">
        <v>97.5</v>
      </c>
      <c r="G577" s="150">
        <v>74.435500000000005</v>
      </c>
      <c r="H577" s="151">
        <v>449.38959999999997</v>
      </c>
      <c r="I577" s="150">
        <v>0</v>
      </c>
      <c r="J577" s="150">
        <v>0</v>
      </c>
      <c r="K577" s="150">
        <f t="shared" si="32"/>
        <v>621.32510000000002</v>
      </c>
      <c r="L577" s="128" t="s">
        <v>77</v>
      </c>
      <c r="M577" s="152"/>
      <c r="N577" s="102"/>
      <c r="O577" s="152" t="s">
        <v>363</v>
      </c>
      <c r="P577" s="152" t="s">
        <v>95</v>
      </c>
      <c r="Q577" s="102"/>
    </row>
    <row r="578" spans="1:18" s="153" customFormat="1" ht="37.5" x14ac:dyDescent="0.2">
      <c r="A578" s="102"/>
      <c r="B578" s="148" t="s">
        <v>821</v>
      </c>
      <c r="C578" s="149">
        <v>24.6</v>
      </c>
      <c r="D578" s="128" t="s">
        <v>81</v>
      </c>
      <c r="E578" s="128" t="s">
        <v>160</v>
      </c>
      <c r="F578" s="150">
        <v>157.5</v>
      </c>
      <c r="G578" s="150">
        <v>105</v>
      </c>
      <c r="H578" s="151">
        <v>787.5</v>
      </c>
      <c r="I578" s="150">
        <v>0</v>
      </c>
      <c r="J578" s="150">
        <v>0</v>
      </c>
      <c r="K578" s="150">
        <f t="shared" si="32"/>
        <v>1050</v>
      </c>
      <c r="L578" s="128" t="s">
        <v>77</v>
      </c>
      <c r="M578" s="152"/>
      <c r="N578" s="102"/>
      <c r="O578" s="152" t="s">
        <v>339</v>
      </c>
      <c r="P578" s="152" t="s">
        <v>166</v>
      </c>
      <c r="Q578" s="102"/>
    </row>
    <row r="579" spans="1:18" s="153" customFormat="1" x14ac:dyDescent="0.2">
      <c r="A579" s="102"/>
      <c r="B579" s="148" t="s">
        <v>822</v>
      </c>
      <c r="C579" s="149"/>
      <c r="D579" s="128"/>
      <c r="E579" s="128"/>
      <c r="F579" s="150"/>
      <c r="G579" s="150"/>
      <c r="H579" s="151"/>
      <c r="I579" s="150"/>
      <c r="J579" s="150"/>
      <c r="K579" s="150"/>
      <c r="L579" s="128"/>
      <c r="M579" s="152"/>
      <c r="N579" s="102"/>
      <c r="O579" s="152"/>
      <c r="P579" s="152"/>
      <c r="Q579" s="102"/>
    </row>
    <row r="580" spans="1:18" s="153" customFormat="1" ht="37.5" x14ac:dyDescent="0.2">
      <c r="A580" s="102"/>
      <c r="B580" s="148" t="s">
        <v>823</v>
      </c>
      <c r="C580" s="149">
        <v>8.1590000000000007</v>
      </c>
      <c r="D580" s="128" t="s">
        <v>81</v>
      </c>
      <c r="E580" s="128" t="s">
        <v>160</v>
      </c>
      <c r="F580" s="150">
        <v>60</v>
      </c>
      <c r="G580" s="150">
        <v>93.333299999999994</v>
      </c>
      <c r="H580" s="151">
        <v>246.66669999999999</v>
      </c>
      <c r="I580" s="150">
        <v>0</v>
      </c>
      <c r="J580" s="150">
        <v>0</v>
      </c>
      <c r="K580" s="150">
        <f t="shared" si="32"/>
        <v>400</v>
      </c>
      <c r="L580" s="128" t="s">
        <v>77</v>
      </c>
      <c r="M580" s="152"/>
      <c r="N580" s="102"/>
      <c r="O580" s="152" t="s">
        <v>181</v>
      </c>
      <c r="P580" s="152" t="s">
        <v>155</v>
      </c>
      <c r="Q580" s="102"/>
    </row>
    <row r="581" spans="1:18" s="153" customFormat="1" ht="37.5" x14ac:dyDescent="0.2">
      <c r="A581" s="102"/>
      <c r="B581" s="148" t="s">
        <v>824</v>
      </c>
      <c r="C581" s="149">
        <v>9.86</v>
      </c>
      <c r="D581" s="128" t="s">
        <v>81</v>
      </c>
      <c r="E581" s="128" t="s">
        <v>160</v>
      </c>
      <c r="F581" s="150">
        <v>60</v>
      </c>
      <c r="G581" s="150">
        <v>93.333299999999994</v>
      </c>
      <c r="H581" s="151">
        <v>246.66669999999999</v>
      </c>
      <c r="I581" s="150">
        <v>0</v>
      </c>
      <c r="J581" s="150">
        <v>0</v>
      </c>
      <c r="K581" s="150">
        <f t="shared" si="32"/>
        <v>400</v>
      </c>
      <c r="L581" s="128" t="s">
        <v>77</v>
      </c>
      <c r="M581" s="152"/>
      <c r="N581" s="102"/>
      <c r="O581" s="152" t="s">
        <v>181</v>
      </c>
      <c r="P581" s="152" t="s">
        <v>155</v>
      </c>
      <c r="Q581" s="102"/>
    </row>
    <row r="582" spans="1:18" s="153" customFormat="1" ht="37.5" x14ac:dyDescent="0.2">
      <c r="A582" s="102"/>
      <c r="B582" s="148" t="s">
        <v>825</v>
      </c>
      <c r="C582" s="149">
        <v>7.9</v>
      </c>
      <c r="D582" s="128" t="s">
        <v>81</v>
      </c>
      <c r="E582" s="128" t="s">
        <v>160</v>
      </c>
      <c r="F582" s="150">
        <v>60</v>
      </c>
      <c r="G582" s="150">
        <v>93.333299999999994</v>
      </c>
      <c r="H582" s="151">
        <v>246.66669999999999</v>
      </c>
      <c r="I582" s="150">
        <v>0</v>
      </c>
      <c r="J582" s="150">
        <v>0</v>
      </c>
      <c r="K582" s="150">
        <f t="shared" si="32"/>
        <v>400</v>
      </c>
      <c r="L582" s="128" t="s">
        <v>77</v>
      </c>
      <c r="M582" s="152"/>
      <c r="N582" s="102"/>
      <c r="O582" s="152" t="s">
        <v>181</v>
      </c>
      <c r="P582" s="152" t="s">
        <v>155</v>
      </c>
      <c r="Q582" s="102"/>
    </row>
    <row r="583" spans="1:18" s="153" customFormat="1" ht="37.5" x14ac:dyDescent="0.2">
      <c r="A583" s="102"/>
      <c r="B583" s="148" t="s">
        <v>826</v>
      </c>
      <c r="C583" s="149">
        <v>0.86099999999999999</v>
      </c>
      <c r="D583" s="128" t="s">
        <v>81</v>
      </c>
      <c r="E583" s="128" t="s">
        <v>160</v>
      </c>
      <c r="F583" s="150">
        <v>60</v>
      </c>
      <c r="G583" s="150">
        <v>93.333299999999994</v>
      </c>
      <c r="H583" s="151">
        <v>246.66669999999999</v>
      </c>
      <c r="I583" s="150">
        <v>0</v>
      </c>
      <c r="J583" s="150">
        <v>0</v>
      </c>
      <c r="K583" s="150">
        <f t="shared" si="32"/>
        <v>400</v>
      </c>
      <c r="L583" s="128" t="s">
        <v>77</v>
      </c>
      <c r="M583" s="152"/>
      <c r="N583" s="102"/>
      <c r="O583" s="152" t="s">
        <v>181</v>
      </c>
      <c r="P583" s="152" t="s">
        <v>155</v>
      </c>
      <c r="Q583" s="102"/>
    </row>
    <row r="584" spans="1:18" s="153" customFormat="1" x14ac:dyDescent="0.2">
      <c r="A584" s="102"/>
      <c r="B584" s="148" t="s">
        <v>827</v>
      </c>
      <c r="C584" s="149"/>
      <c r="D584" s="128"/>
      <c r="E584" s="128"/>
      <c r="F584" s="150"/>
      <c r="G584" s="150"/>
      <c r="H584" s="151"/>
      <c r="I584" s="150"/>
      <c r="J584" s="150"/>
      <c r="K584" s="150"/>
      <c r="L584" s="128"/>
      <c r="M584" s="152"/>
      <c r="N584" s="102"/>
      <c r="O584" s="152"/>
      <c r="P584" s="152"/>
      <c r="Q584" s="102"/>
    </row>
    <row r="585" spans="1:18" s="153" customFormat="1" ht="37.5" x14ac:dyDescent="0.2">
      <c r="A585" s="102"/>
      <c r="B585" s="148" t="s">
        <v>828</v>
      </c>
      <c r="C585" s="149">
        <v>12</v>
      </c>
      <c r="D585" s="128" t="s">
        <v>81</v>
      </c>
      <c r="E585" s="128" t="s">
        <v>160</v>
      </c>
      <c r="F585" s="150">
        <v>150</v>
      </c>
      <c r="G585" s="150">
        <v>91.666700000000006</v>
      </c>
      <c r="H585" s="151">
        <v>758.33330000000001</v>
      </c>
      <c r="I585" s="150">
        <v>0</v>
      </c>
      <c r="J585" s="150">
        <v>0</v>
      </c>
      <c r="K585" s="150">
        <f t="shared" si="32"/>
        <v>1000</v>
      </c>
      <c r="L585" s="128" t="s">
        <v>77</v>
      </c>
      <c r="M585" s="152"/>
      <c r="N585" s="102"/>
      <c r="O585" s="152" t="s">
        <v>330</v>
      </c>
      <c r="P585" s="152" t="s">
        <v>166</v>
      </c>
      <c r="Q585" s="102"/>
    </row>
    <row r="586" spans="1:18" s="153" customFormat="1" ht="37.5" x14ac:dyDescent="0.2">
      <c r="A586" s="102"/>
      <c r="B586" s="148" t="s">
        <v>829</v>
      </c>
      <c r="C586" s="149">
        <v>25</v>
      </c>
      <c r="D586" s="128" t="s">
        <v>81</v>
      </c>
      <c r="E586" s="128" t="s">
        <v>160</v>
      </c>
      <c r="F586" s="150">
        <v>172.5</v>
      </c>
      <c r="G586" s="150">
        <v>151.96430000000001</v>
      </c>
      <c r="H586" s="151">
        <v>825.53570000000002</v>
      </c>
      <c r="I586" s="150">
        <v>0</v>
      </c>
      <c r="J586" s="150">
        <v>0</v>
      </c>
      <c r="K586" s="150">
        <f t="shared" si="32"/>
        <v>1150</v>
      </c>
      <c r="L586" s="128" t="s">
        <v>77</v>
      </c>
      <c r="M586" s="152"/>
      <c r="N586" s="102"/>
      <c r="O586" s="152" t="s">
        <v>330</v>
      </c>
      <c r="P586" s="152" t="s">
        <v>166</v>
      </c>
      <c r="Q586" s="102"/>
    </row>
    <row r="587" spans="1:18" s="153" customFormat="1" ht="37.5" x14ac:dyDescent="0.2">
      <c r="A587" s="102"/>
      <c r="B587" s="148" t="s">
        <v>830</v>
      </c>
      <c r="C587" s="149">
        <v>12.455</v>
      </c>
      <c r="D587" s="128" t="s">
        <v>81</v>
      </c>
      <c r="E587" s="128" t="s">
        <v>174</v>
      </c>
      <c r="F587" s="150">
        <v>0</v>
      </c>
      <c r="G587" s="150">
        <v>104</v>
      </c>
      <c r="H587" s="151">
        <v>208</v>
      </c>
      <c r="I587" s="150">
        <v>208</v>
      </c>
      <c r="J587" s="150">
        <v>0</v>
      </c>
      <c r="K587" s="150">
        <f t="shared" si="32"/>
        <v>520</v>
      </c>
      <c r="L587" s="128" t="s">
        <v>77</v>
      </c>
      <c r="M587" s="152"/>
      <c r="N587" s="102"/>
      <c r="O587" s="152" t="s">
        <v>363</v>
      </c>
      <c r="P587" s="152" t="s">
        <v>95</v>
      </c>
      <c r="Q587" s="102"/>
    </row>
    <row r="588" spans="1:18" s="153" customFormat="1" ht="37.5" x14ac:dyDescent="0.2">
      <c r="A588" s="102"/>
      <c r="B588" s="148" t="s">
        <v>831</v>
      </c>
      <c r="C588" s="149">
        <v>20.102</v>
      </c>
      <c r="D588" s="128" t="s">
        <v>81</v>
      </c>
      <c r="E588" s="128" t="s">
        <v>832</v>
      </c>
      <c r="F588" s="150">
        <v>0</v>
      </c>
      <c r="G588" s="150">
        <v>200</v>
      </c>
      <c r="H588" s="151">
        <v>400</v>
      </c>
      <c r="I588" s="150">
        <v>300</v>
      </c>
      <c r="J588" s="150">
        <v>100</v>
      </c>
      <c r="K588" s="150">
        <f t="shared" si="32"/>
        <v>1000</v>
      </c>
      <c r="L588" s="128" t="s">
        <v>77</v>
      </c>
      <c r="M588" s="152"/>
      <c r="N588" s="102"/>
      <c r="O588" s="152" t="s">
        <v>204</v>
      </c>
      <c r="P588" s="152" t="s">
        <v>166</v>
      </c>
      <c r="Q588" s="102"/>
    </row>
    <row r="589" spans="1:18" s="153" customFormat="1" ht="37.5" x14ac:dyDescent="0.2">
      <c r="A589" s="102"/>
      <c r="B589" s="148" t="s">
        <v>833</v>
      </c>
      <c r="C589" s="149">
        <v>26.335000000000001</v>
      </c>
      <c r="D589" s="128" t="s">
        <v>81</v>
      </c>
      <c r="E589" s="128" t="s">
        <v>832</v>
      </c>
      <c r="F589" s="150">
        <v>0</v>
      </c>
      <c r="G589" s="150">
        <v>226</v>
      </c>
      <c r="H589" s="151">
        <v>452</v>
      </c>
      <c r="I589" s="150">
        <v>339</v>
      </c>
      <c r="J589" s="150">
        <v>113</v>
      </c>
      <c r="K589" s="150">
        <f t="shared" si="32"/>
        <v>1130</v>
      </c>
      <c r="L589" s="128" t="s">
        <v>77</v>
      </c>
      <c r="M589" s="152"/>
      <c r="N589" s="102"/>
      <c r="O589" s="152" t="s">
        <v>206</v>
      </c>
      <c r="P589" s="152" t="s">
        <v>95</v>
      </c>
      <c r="Q589" s="102"/>
    </row>
    <row r="590" spans="1:18" s="153" customFormat="1" ht="37.5" x14ac:dyDescent="0.2">
      <c r="A590" s="102"/>
      <c r="B590" s="148" t="s">
        <v>834</v>
      </c>
      <c r="C590" s="149">
        <v>15.509</v>
      </c>
      <c r="D590" s="128" t="s">
        <v>81</v>
      </c>
      <c r="E590" s="128" t="s">
        <v>835</v>
      </c>
      <c r="F590" s="150">
        <v>1409.4486000000002</v>
      </c>
      <c r="G590" s="150">
        <v>0</v>
      </c>
      <c r="H590" s="151">
        <v>180.1164</v>
      </c>
      <c r="I590" s="150"/>
      <c r="J590" s="150"/>
      <c r="K590" s="150">
        <v>1589.5650000000001</v>
      </c>
      <c r="L590" s="128" t="s">
        <v>77</v>
      </c>
      <c r="M590" s="152"/>
      <c r="N590" s="102"/>
      <c r="O590" s="152" t="s">
        <v>134</v>
      </c>
      <c r="P590" s="152" t="s">
        <v>132</v>
      </c>
      <c r="Q590" s="102"/>
    </row>
    <row r="591" spans="1:18" s="171" customFormat="1" x14ac:dyDescent="0.2">
      <c r="A591" s="108"/>
      <c r="B591" s="165" t="s">
        <v>246</v>
      </c>
      <c r="C591" s="116"/>
      <c r="D591" s="117"/>
      <c r="E591" s="117"/>
      <c r="F591" s="169"/>
      <c r="G591" s="169"/>
      <c r="H591" s="170"/>
      <c r="I591" s="169"/>
      <c r="J591" s="169"/>
      <c r="K591" s="169"/>
      <c r="L591" s="101"/>
      <c r="M591" s="87"/>
      <c r="N591" s="108"/>
      <c r="O591" s="87"/>
      <c r="P591" s="87"/>
      <c r="Q591" s="108"/>
      <c r="R591" s="153"/>
    </row>
    <row r="592" spans="1:18" s="153" customFormat="1" ht="37.5" x14ac:dyDescent="0.2">
      <c r="A592" s="102"/>
      <c r="B592" s="148" t="s">
        <v>836</v>
      </c>
      <c r="C592" s="149">
        <v>1</v>
      </c>
      <c r="D592" s="128" t="s">
        <v>72</v>
      </c>
      <c r="E592" s="128" t="s">
        <v>251</v>
      </c>
      <c r="F592" s="150">
        <f>0.25+0.25+0.1359</f>
        <v>0.63590000000000002</v>
      </c>
      <c r="G592" s="150">
        <v>0.189</v>
      </c>
      <c r="H592" s="151">
        <v>0.3569</v>
      </c>
      <c r="I592" s="150"/>
      <c r="J592" s="150"/>
      <c r="K592" s="150">
        <f>SUM(F592:J592)</f>
        <v>1.1818</v>
      </c>
      <c r="L592" s="128" t="s">
        <v>77</v>
      </c>
      <c r="M592" s="152"/>
      <c r="N592" s="102"/>
      <c r="O592" s="152" t="s">
        <v>151</v>
      </c>
      <c r="P592" s="152" t="s">
        <v>84</v>
      </c>
      <c r="Q592" s="102"/>
    </row>
    <row r="593" spans="1:17" s="137" customFormat="1" x14ac:dyDescent="0.45">
      <c r="A593" s="143"/>
      <c r="B593" s="166" t="s">
        <v>17</v>
      </c>
      <c r="C593" s="144"/>
      <c r="D593" s="145"/>
      <c r="E593" s="145"/>
      <c r="F593" s="146"/>
      <c r="G593" s="146"/>
      <c r="H593" s="146">
        <f>SUM(H595:H596)</f>
        <v>476</v>
      </c>
      <c r="I593" s="146">
        <f>SUM(I595:I596)</f>
        <v>952</v>
      </c>
      <c r="J593" s="146">
        <f>SUM(J595:J596)</f>
        <v>952</v>
      </c>
      <c r="K593" s="146">
        <f t="shared" si="32"/>
        <v>2380</v>
      </c>
      <c r="L593" s="145"/>
      <c r="M593" s="145"/>
      <c r="N593" s="143"/>
      <c r="O593" s="145"/>
      <c r="P593" s="145"/>
      <c r="Q593" s="143"/>
    </row>
    <row r="594" spans="1:17" s="137" customFormat="1" x14ac:dyDescent="0.45">
      <c r="A594" s="122"/>
      <c r="B594" s="106" t="s">
        <v>79</v>
      </c>
      <c r="C594" s="139"/>
      <c r="D594" s="101"/>
      <c r="E594" s="101"/>
      <c r="F594" s="140"/>
      <c r="G594" s="140"/>
      <c r="H594" s="141"/>
      <c r="I594" s="140"/>
      <c r="J594" s="140"/>
      <c r="K594" s="140"/>
      <c r="L594" s="101"/>
      <c r="M594" s="142"/>
      <c r="N594" s="122"/>
      <c r="O594" s="142"/>
      <c r="P594" s="142"/>
      <c r="Q594" s="122"/>
    </row>
    <row r="595" spans="1:17" s="153" customFormat="1" ht="56.25" x14ac:dyDescent="0.2">
      <c r="A595" s="102"/>
      <c r="B595" s="148" t="s">
        <v>837</v>
      </c>
      <c r="C595" s="149">
        <v>20.25</v>
      </c>
      <c r="D595" s="128" t="s">
        <v>81</v>
      </c>
      <c r="E595" s="128" t="s">
        <v>179</v>
      </c>
      <c r="F595" s="150"/>
      <c r="G595" s="150"/>
      <c r="H595" s="151">
        <v>400</v>
      </c>
      <c r="I595" s="150">
        <v>800</v>
      </c>
      <c r="J595" s="150">
        <v>800</v>
      </c>
      <c r="K595" s="150">
        <f t="shared" si="32"/>
        <v>2000</v>
      </c>
      <c r="L595" s="128" t="s">
        <v>517</v>
      </c>
      <c r="M595" s="152"/>
      <c r="N595" s="102"/>
      <c r="O595" s="152" t="s">
        <v>392</v>
      </c>
      <c r="P595" s="152" t="s">
        <v>95</v>
      </c>
      <c r="Q595" s="102"/>
    </row>
    <row r="596" spans="1:17" s="153" customFormat="1" ht="37.5" x14ac:dyDescent="0.2">
      <c r="A596" s="102"/>
      <c r="B596" s="148" t="s">
        <v>838</v>
      </c>
      <c r="C596" s="149">
        <v>4.9000000000000004</v>
      </c>
      <c r="D596" s="128" t="s">
        <v>81</v>
      </c>
      <c r="E596" s="128" t="s">
        <v>179</v>
      </c>
      <c r="F596" s="150"/>
      <c r="G596" s="150"/>
      <c r="H596" s="151">
        <v>76</v>
      </c>
      <c r="I596" s="150">
        <v>152</v>
      </c>
      <c r="J596" s="150">
        <v>152</v>
      </c>
      <c r="K596" s="150">
        <f t="shared" si="32"/>
        <v>380</v>
      </c>
      <c r="L596" s="128" t="s">
        <v>74</v>
      </c>
      <c r="M596" s="152"/>
      <c r="N596" s="102"/>
      <c r="O596" s="152" t="s">
        <v>206</v>
      </c>
      <c r="P596" s="152" t="s">
        <v>132</v>
      </c>
      <c r="Q596" s="102"/>
    </row>
    <row r="597" spans="1:17" s="137" customFormat="1" x14ac:dyDescent="0.45">
      <c r="A597" s="143"/>
      <c r="B597" s="166" t="s">
        <v>26</v>
      </c>
      <c r="C597" s="144"/>
      <c r="D597" s="145"/>
      <c r="E597" s="145"/>
      <c r="F597" s="146">
        <f t="shared" ref="F597:G597" si="40">SUM(F599)</f>
        <v>0.68900000000000006</v>
      </c>
      <c r="G597" s="146">
        <f t="shared" si="40"/>
        <v>0.189</v>
      </c>
      <c r="H597" s="146">
        <f>SUM(H599)</f>
        <v>0.18179999999999999</v>
      </c>
      <c r="I597" s="146">
        <f t="shared" ref="I597:J597" si="41">SUM(I599)</f>
        <v>0</v>
      </c>
      <c r="J597" s="146">
        <f t="shared" si="41"/>
        <v>0</v>
      </c>
      <c r="K597" s="146">
        <f t="shared" si="32"/>
        <v>1.0598000000000001</v>
      </c>
      <c r="L597" s="145"/>
      <c r="M597" s="145"/>
      <c r="N597" s="143"/>
      <c r="O597" s="145"/>
      <c r="P597" s="145"/>
      <c r="Q597" s="143"/>
    </row>
    <row r="598" spans="1:17" s="137" customFormat="1" x14ac:dyDescent="0.2">
      <c r="A598" s="122"/>
      <c r="B598" s="165" t="s">
        <v>246</v>
      </c>
      <c r="C598" s="139"/>
      <c r="D598" s="101"/>
      <c r="E598" s="101"/>
      <c r="F598" s="140"/>
      <c r="G598" s="140"/>
      <c r="H598" s="141"/>
      <c r="I598" s="140"/>
      <c r="J598" s="140"/>
      <c r="K598" s="140"/>
      <c r="L598" s="101"/>
      <c r="M598" s="142"/>
      <c r="N598" s="122"/>
      <c r="O598" s="142"/>
      <c r="P598" s="142"/>
      <c r="Q598" s="122"/>
    </row>
    <row r="599" spans="1:17" s="153" customFormat="1" ht="37.5" x14ac:dyDescent="0.2">
      <c r="A599" s="102"/>
      <c r="B599" s="148" t="s">
        <v>836</v>
      </c>
      <c r="C599" s="149">
        <v>1</v>
      </c>
      <c r="D599" s="128" t="s">
        <v>72</v>
      </c>
      <c r="E599" s="128" t="s">
        <v>251</v>
      </c>
      <c r="F599" s="150">
        <f>0.25+0.25+0.189</f>
        <v>0.68900000000000006</v>
      </c>
      <c r="G599" s="150">
        <v>0.189</v>
      </c>
      <c r="H599" s="151">
        <v>0.18179999999999999</v>
      </c>
      <c r="I599" s="150"/>
      <c r="J599" s="150"/>
      <c r="K599" s="150">
        <f>SUM(F599:J599)</f>
        <v>1.0598000000000001</v>
      </c>
      <c r="L599" s="128" t="s">
        <v>77</v>
      </c>
      <c r="M599" s="152"/>
      <c r="N599" s="102"/>
      <c r="O599" s="152" t="s">
        <v>151</v>
      </c>
      <c r="P599" s="152" t="s">
        <v>84</v>
      </c>
      <c r="Q599" s="102"/>
    </row>
    <row r="600" spans="1:17" s="137" customFormat="1" x14ac:dyDescent="0.2">
      <c r="A600" s="156"/>
      <c r="B600" s="156" t="s">
        <v>839</v>
      </c>
      <c r="C600" s="157"/>
      <c r="D600" s="158"/>
      <c r="E600" s="158"/>
      <c r="F600" s="159">
        <v>7648.3361999999997</v>
      </c>
      <c r="G600" s="159">
        <v>1082.9785000000002</v>
      </c>
      <c r="H600" s="159">
        <f>+H601+H613</f>
        <v>2440.7580000000003</v>
      </c>
      <c r="I600" s="159">
        <f t="shared" ref="I600:J600" si="42">+I601+I613</f>
        <v>1536.5237890799999</v>
      </c>
      <c r="J600" s="159">
        <f t="shared" si="42"/>
        <v>540</v>
      </c>
      <c r="K600" s="159">
        <f t="shared" si="32"/>
        <v>13248.596489079999</v>
      </c>
      <c r="L600" s="158"/>
      <c r="M600" s="158"/>
      <c r="N600" s="156"/>
      <c r="O600" s="158"/>
      <c r="P600" s="158"/>
      <c r="Q600" s="156"/>
    </row>
    <row r="601" spans="1:17" s="137" customFormat="1" x14ac:dyDescent="0.45">
      <c r="A601" s="143"/>
      <c r="B601" s="166" t="s">
        <v>18</v>
      </c>
      <c r="C601" s="144"/>
      <c r="D601" s="145"/>
      <c r="E601" s="145"/>
      <c r="F601" s="146">
        <f t="shared" ref="F601:G601" si="43">SUM(F603:F612)</f>
        <v>1985.6644999999999</v>
      </c>
      <c r="G601" s="146">
        <f t="shared" si="43"/>
        <v>721.6105</v>
      </c>
      <c r="H601" s="146">
        <f>SUM(H603:H612)</f>
        <v>2170.7580000000003</v>
      </c>
      <c r="I601" s="146">
        <f t="shared" ref="I601:J601" si="44">SUM(I603:I612)</f>
        <v>996.52378908000003</v>
      </c>
      <c r="J601" s="146">
        <f t="shared" si="44"/>
        <v>0</v>
      </c>
      <c r="K601" s="146">
        <f t="shared" si="32"/>
        <v>5874.5567890799994</v>
      </c>
      <c r="L601" s="145"/>
      <c r="M601" s="145"/>
      <c r="N601" s="143"/>
      <c r="O601" s="145"/>
      <c r="P601" s="145"/>
      <c r="Q601" s="143"/>
    </row>
    <row r="602" spans="1:17" s="137" customFormat="1" x14ac:dyDescent="0.45">
      <c r="A602" s="122"/>
      <c r="B602" s="48" t="s">
        <v>79</v>
      </c>
      <c r="C602" s="139"/>
      <c r="D602" s="101"/>
      <c r="E602" s="101"/>
      <c r="F602" s="140"/>
      <c r="G602" s="140"/>
      <c r="H602" s="141"/>
      <c r="I602" s="140"/>
      <c r="J602" s="140"/>
      <c r="K602" s="140"/>
      <c r="L602" s="101"/>
      <c r="M602" s="142"/>
      <c r="N602" s="122"/>
      <c r="O602" s="142"/>
      <c r="P602" s="142"/>
      <c r="Q602" s="122"/>
    </row>
    <row r="603" spans="1:17" s="153" customFormat="1" ht="37.5" x14ac:dyDescent="0.2">
      <c r="A603" s="102"/>
      <c r="B603" s="148" t="s">
        <v>840</v>
      </c>
      <c r="C603" s="149">
        <v>19</v>
      </c>
      <c r="D603" s="128" t="s">
        <v>81</v>
      </c>
      <c r="E603" s="128" t="s">
        <v>251</v>
      </c>
      <c r="F603" s="150">
        <v>328.79660000000001</v>
      </c>
      <c r="G603" s="150">
        <v>57.927199999999999</v>
      </c>
      <c r="H603" s="151">
        <v>421.36419999999998</v>
      </c>
      <c r="I603" s="150">
        <v>0</v>
      </c>
      <c r="J603" s="150">
        <v>0</v>
      </c>
      <c r="K603" s="150">
        <f t="shared" si="32"/>
        <v>808.08799999999997</v>
      </c>
      <c r="L603" s="128" t="s">
        <v>77</v>
      </c>
      <c r="M603" s="152"/>
      <c r="N603" s="102"/>
      <c r="O603" s="152" t="s">
        <v>172</v>
      </c>
      <c r="P603" s="152" t="s">
        <v>166</v>
      </c>
      <c r="Q603" s="102"/>
    </row>
    <row r="604" spans="1:17" s="153" customFormat="1" ht="37.5" x14ac:dyDescent="0.2">
      <c r="A604" s="102"/>
      <c r="B604" s="148" t="s">
        <v>841</v>
      </c>
      <c r="C604" s="149">
        <v>21.15</v>
      </c>
      <c r="D604" s="128" t="s">
        <v>81</v>
      </c>
      <c r="E604" s="128" t="s">
        <v>788</v>
      </c>
      <c r="F604" s="150">
        <v>397.73899999999998</v>
      </c>
      <c r="G604" s="150">
        <v>218.8621</v>
      </c>
      <c r="H604" s="151">
        <v>414.81630000000001</v>
      </c>
      <c r="I604" s="150">
        <v>113.4646</v>
      </c>
      <c r="J604" s="150">
        <v>0</v>
      </c>
      <c r="K604" s="150">
        <f t="shared" si="32"/>
        <v>1144.8820000000001</v>
      </c>
      <c r="L604" s="128" t="s">
        <v>77</v>
      </c>
      <c r="M604" s="152"/>
      <c r="N604" s="102"/>
      <c r="O604" s="152" t="s">
        <v>385</v>
      </c>
      <c r="P604" s="152" t="s">
        <v>132</v>
      </c>
      <c r="Q604" s="102"/>
    </row>
    <row r="605" spans="1:17" s="153" customFormat="1" x14ac:dyDescent="0.2">
      <c r="A605" s="102"/>
      <c r="B605" s="148" t="s">
        <v>842</v>
      </c>
      <c r="C605" s="149"/>
      <c r="D605" s="128"/>
      <c r="E605" s="128"/>
      <c r="F605" s="150"/>
      <c r="G605" s="150"/>
      <c r="H605" s="151"/>
      <c r="I605" s="150"/>
      <c r="J605" s="150"/>
      <c r="K605" s="150"/>
      <c r="L605" s="128"/>
      <c r="M605" s="152"/>
      <c r="N605" s="102"/>
      <c r="O605" s="152"/>
      <c r="P605" s="152"/>
      <c r="Q605" s="102"/>
    </row>
    <row r="606" spans="1:17" s="153" customFormat="1" ht="37.5" x14ac:dyDescent="0.2">
      <c r="A606" s="102"/>
      <c r="B606" s="148" t="s">
        <v>843</v>
      </c>
      <c r="C606" s="149">
        <v>16.649999999999999</v>
      </c>
      <c r="D606" s="128" t="s">
        <v>81</v>
      </c>
      <c r="E606" s="128" t="s">
        <v>101</v>
      </c>
      <c r="F606" s="150">
        <v>135</v>
      </c>
      <c r="G606" s="150">
        <v>124.99979999999999</v>
      </c>
      <c r="H606" s="151">
        <v>278.161</v>
      </c>
      <c r="I606" s="150">
        <v>358.77398907999998</v>
      </c>
      <c r="J606" s="150">
        <v>0</v>
      </c>
      <c r="K606" s="150">
        <f t="shared" si="32"/>
        <v>896.93478907999997</v>
      </c>
      <c r="L606" s="128" t="s">
        <v>77</v>
      </c>
      <c r="M606" s="152"/>
      <c r="N606" s="102"/>
      <c r="O606" s="152" t="s">
        <v>844</v>
      </c>
      <c r="P606" s="152" t="s">
        <v>132</v>
      </c>
      <c r="Q606" s="102"/>
    </row>
    <row r="607" spans="1:17" s="153" customFormat="1" ht="37.5" x14ac:dyDescent="0.2">
      <c r="A607" s="102"/>
      <c r="B607" s="148" t="s">
        <v>845</v>
      </c>
      <c r="C607" s="149">
        <v>6</v>
      </c>
      <c r="D607" s="128" t="s">
        <v>81</v>
      </c>
      <c r="E607" s="128" t="s">
        <v>160</v>
      </c>
      <c r="F607" s="150">
        <v>75</v>
      </c>
      <c r="G607" s="150">
        <v>81.249799999999993</v>
      </c>
      <c r="H607" s="151">
        <v>368.70960000000002</v>
      </c>
      <c r="I607" s="150">
        <v>0</v>
      </c>
      <c r="J607" s="150">
        <v>0</v>
      </c>
      <c r="K607" s="150">
        <f t="shared" si="32"/>
        <v>524.95939999999996</v>
      </c>
      <c r="L607" s="128" t="s">
        <v>77</v>
      </c>
      <c r="M607" s="152"/>
      <c r="N607" s="102"/>
      <c r="O607" s="152" t="s">
        <v>844</v>
      </c>
      <c r="P607" s="152" t="s">
        <v>132</v>
      </c>
      <c r="Q607" s="102"/>
    </row>
    <row r="608" spans="1:17" s="153" customFormat="1" x14ac:dyDescent="0.2">
      <c r="A608" s="102"/>
      <c r="B608" s="148" t="s">
        <v>846</v>
      </c>
      <c r="C608" s="149"/>
      <c r="D608" s="128"/>
      <c r="E608" s="128"/>
      <c r="F608" s="150"/>
      <c r="G608" s="150"/>
      <c r="H608" s="151"/>
      <c r="I608" s="150"/>
      <c r="J608" s="150"/>
      <c r="K608" s="150"/>
      <c r="L608" s="128"/>
      <c r="M608" s="152"/>
      <c r="N608" s="102"/>
      <c r="O608" s="152"/>
      <c r="P608" s="152"/>
      <c r="Q608" s="102"/>
    </row>
    <row r="609" spans="1:18" s="153" customFormat="1" ht="37.5" x14ac:dyDescent="0.2">
      <c r="A609" s="102"/>
      <c r="B609" s="148" t="s">
        <v>847</v>
      </c>
      <c r="C609" s="149">
        <v>5.5229999999999997</v>
      </c>
      <c r="D609" s="128" t="s">
        <v>81</v>
      </c>
      <c r="E609" s="128" t="s">
        <v>101</v>
      </c>
      <c r="F609" s="150">
        <v>75</v>
      </c>
      <c r="G609" s="150">
        <v>66.071600000000004</v>
      </c>
      <c r="H609" s="151">
        <v>207.14320000000001</v>
      </c>
      <c r="I609" s="150">
        <v>151.7852</v>
      </c>
      <c r="J609" s="150">
        <v>0</v>
      </c>
      <c r="K609" s="150">
        <f t="shared" si="32"/>
        <v>500</v>
      </c>
      <c r="L609" s="128" t="s">
        <v>77</v>
      </c>
      <c r="M609" s="152"/>
      <c r="N609" s="102"/>
      <c r="O609" s="152" t="s">
        <v>83</v>
      </c>
      <c r="P609" s="152" t="s">
        <v>84</v>
      </c>
      <c r="Q609" s="102"/>
    </row>
    <row r="610" spans="1:18" s="153" customFormat="1" ht="37.5" x14ac:dyDescent="0.2">
      <c r="A610" s="102"/>
      <c r="B610" s="148" t="s">
        <v>848</v>
      </c>
      <c r="C610" s="149">
        <v>8.5139999999999993</v>
      </c>
      <c r="D610" s="128" t="s">
        <v>81</v>
      </c>
      <c r="E610" s="128" t="s">
        <v>101</v>
      </c>
      <c r="F610" s="150">
        <v>105</v>
      </c>
      <c r="G610" s="150">
        <v>92.5</v>
      </c>
      <c r="H610" s="151">
        <v>290</v>
      </c>
      <c r="I610" s="150">
        <v>212.5</v>
      </c>
      <c r="J610" s="150">
        <v>0</v>
      </c>
      <c r="K610" s="150">
        <f t="shared" si="32"/>
        <v>700</v>
      </c>
      <c r="L610" s="128" t="s">
        <v>77</v>
      </c>
      <c r="M610" s="152"/>
      <c r="N610" s="102"/>
      <c r="O610" s="152" t="s">
        <v>83</v>
      </c>
      <c r="P610" s="152" t="s">
        <v>84</v>
      </c>
      <c r="Q610" s="102"/>
    </row>
    <row r="611" spans="1:18" s="153" customFormat="1" ht="37.5" x14ac:dyDescent="0.2">
      <c r="A611" s="102"/>
      <c r="B611" s="148" t="s">
        <v>849</v>
      </c>
      <c r="C611" s="149">
        <v>9.5</v>
      </c>
      <c r="D611" s="128" t="s">
        <v>81</v>
      </c>
      <c r="E611" s="128" t="s">
        <v>174</v>
      </c>
      <c r="F611" s="150">
        <v>0</v>
      </c>
      <c r="G611" s="150">
        <v>80</v>
      </c>
      <c r="H611" s="151">
        <v>160</v>
      </c>
      <c r="I611" s="150">
        <v>160</v>
      </c>
      <c r="J611" s="150">
        <v>0</v>
      </c>
      <c r="K611" s="150">
        <f t="shared" si="32"/>
        <v>400</v>
      </c>
      <c r="L611" s="128" t="s">
        <v>77</v>
      </c>
      <c r="M611" s="152"/>
      <c r="N611" s="102"/>
      <c r="O611" s="152" t="s">
        <v>224</v>
      </c>
      <c r="P611" s="152" t="s">
        <v>155</v>
      </c>
      <c r="Q611" s="102"/>
    </row>
    <row r="612" spans="1:18" s="153" customFormat="1" ht="37.5" x14ac:dyDescent="0.2">
      <c r="A612" s="102"/>
      <c r="B612" s="148" t="s">
        <v>850</v>
      </c>
      <c r="C612" s="149">
        <v>32.450000000000003</v>
      </c>
      <c r="D612" s="128" t="s">
        <v>81</v>
      </c>
      <c r="E612" s="128" t="s">
        <v>251</v>
      </c>
      <c r="F612" s="150">
        <v>869.12890000000004</v>
      </c>
      <c r="G612" s="150">
        <v>0</v>
      </c>
      <c r="H612" s="151">
        <v>30.563700000000001</v>
      </c>
      <c r="I612" s="150">
        <v>0</v>
      </c>
      <c r="J612" s="150">
        <v>0</v>
      </c>
      <c r="K612" s="150">
        <f t="shared" si="32"/>
        <v>899.69260000000008</v>
      </c>
      <c r="L612" s="128" t="s">
        <v>77</v>
      </c>
      <c r="M612" s="152"/>
      <c r="N612" s="102"/>
      <c r="O612" s="152" t="s">
        <v>420</v>
      </c>
      <c r="P612" s="152" t="s">
        <v>155</v>
      </c>
      <c r="Q612" s="102"/>
    </row>
    <row r="613" spans="1:18" s="137" customFormat="1" x14ac:dyDescent="0.45">
      <c r="A613" s="143"/>
      <c r="B613" s="166" t="s">
        <v>17</v>
      </c>
      <c r="C613" s="144"/>
      <c r="D613" s="145"/>
      <c r="E613" s="145"/>
      <c r="F613" s="146"/>
      <c r="G613" s="146"/>
      <c r="H613" s="146">
        <f>SUM(H615:H618)</f>
        <v>270</v>
      </c>
      <c r="I613" s="146">
        <f t="shared" ref="I613:J613" si="45">SUM(I615:I618)</f>
        <v>540</v>
      </c>
      <c r="J613" s="146">
        <f t="shared" si="45"/>
        <v>540</v>
      </c>
      <c r="K613" s="146">
        <f t="shared" si="32"/>
        <v>1350</v>
      </c>
      <c r="L613" s="145"/>
      <c r="M613" s="145"/>
      <c r="N613" s="143"/>
      <c r="O613" s="145"/>
      <c r="P613" s="145"/>
      <c r="Q613" s="143"/>
      <c r="R613" s="153"/>
    </row>
    <row r="614" spans="1:18" s="137" customFormat="1" x14ac:dyDescent="0.45">
      <c r="A614" s="122"/>
      <c r="B614" s="106" t="s">
        <v>79</v>
      </c>
      <c r="C614" s="139"/>
      <c r="D614" s="101"/>
      <c r="E614" s="101"/>
      <c r="F614" s="140"/>
      <c r="G614" s="140"/>
      <c r="H614" s="141"/>
      <c r="I614" s="140"/>
      <c r="J614" s="140"/>
      <c r="K614" s="140"/>
      <c r="L614" s="101"/>
      <c r="M614" s="142"/>
      <c r="N614" s="122"/>
      <c r="O614" s="142"/>
      <c r="P614" s="142"/>
      <c r="Q614" s="122"/>
      <c r="R614" s="153"/>
    </row>
    <row r="615" spans="1:18" s="153" customFormat="1" ht="37.5" x14ac:dyDescent="0.2">
      <c r="A615" s="102"/>
      <c r="B615" s="148" t="s">
        <v>851</v>
      </c>
      <c r="C615" s="149">
        <v>7.8849999999999998</v>
      </c>
      <c r="D615" s="128" t="s">
        <v>81</v>
      </c>
      <c r="E615" s="128" t="s">
        <v>179</v>
      </c>
      <c r="F615" s="150"/>
      <c r="G615" s="150"/>
      <c r="H615" s="151">
        <v>90</v>
      </c>
      <c r="I615" s="150">
        <v>180</v>
      </c>
      <c r="J615" s="150">
        <v>180</v>
      </c>
      <c r="K615" s="150">
        <f t="shared" si="32"/>
        <v>450</v>
      </c>
      <c r="L615" s="128" t="s">
        <v>74</v>
      </c>
      <c r="M615" s="152"/>
      <c r="N615" s="102"/>
      <c r="O615" s="152" t="s">
        <v>654</v>
      </c>
      <c r="P615" s="152" t="s">
        <v>155</v>
      </c>
      <c r="Q615" s="102"/>
    </row>
    <row r="616" spans="1:18" s="153" customFormat="1" ht="37.5" x14ac:dyDescent="0.2">
      <c r="A616" s="102"/>
      <c r="B616" s="148" t="s">
        <v>852</v>
      </c>
      <c r="C616" s="149">
        <v>11.712999999999999</v>
      </c>
      <c r="D616" s="128" t="s">
        <v>81</v>
      </c>
      <c r="E616" s="128" t="s">
        <v>179</v>
      </c>
      <c r="F616" s="150"/>
      <c r="G616" s="150"/>
      <c r="H616" s="151">
        <v>60</v>
      </c>
      <c r="I616" s="150">
        <v>120</v>
      </c>
      <c r="J616" s="150">
        <v>120</v>
      </c>
      <c r="K616" s="150">
        <f t="shared" si="32"/>
        <v>300</v>
      </c>
      <c r="L616" s="128" t="s">
        <v>74</v>
      </c>
      <c r="M616" s="152"/>
      <c r="N616" s="102"/>
      <c r="O616" s="152" t="s">
        <v>154</v>
      </c>
      <c r="P616" s="152" t="s">
        <v>155</v>
      </c>
      <c r="Q616" s="102"/>
    </row>
    <row r="617" spans="1:18" s="153" customFormat="1" ht="37.5" x14ac:dyDescent="0.2">
      <c r="A617" s="102"/>
      <c r="B617" s="148" t="s">
        <v>853</v>
      </c>
      <c r="C617" s="149">
        <v>6.992</v>
      </c>
      <c r="D617" s="128" t="s">
        <v>81</v>
      </c>
      <c r="E617" s="128" t="s">
        <v>179</v>
      </c>
      <c r="F617" s="150"/>
      <c r="G617" s="150"/>
      <c r="H617" s="151">
        <v>120</v>
      </c>
      <c r="I617" s="150">
        <v>240</v>
      </c>
      <c r="J617" s="150">
        <v>240</v>
      </c>
      <c r="K617" s="150">
        <f t="shared" si="32"/>
        <v>600</v>
      </c>
      <c r="L617" s="128" t="s">
        <v>74</v>
      </c>
      <c r="M617" s="152"/>
      <c r="N617" s="102"/>
      <c r="O617" s="152" t="s">
        <v>83</v>
      </c>
      <c r="P617" s="152" t="s">
        <v>84</v>
      </c>
      <c r="Q617" s="102"/>
    </row>
    <row r="618" spans="1:18" s="153" customFormat="1" x14ac:dyDescent="0.2">
      <c r="A618" s="102"/>
      <c r="B618" s="148"/>
      <c r="C618" s="149"/>
      <c r="D618" s="128"/>
      <c r="E618" s="128"/>
      <c r="F618" s="150"/>
      <c r="G618" s="150"/>
      <c r="H618" s="151"/>
      <c r="I618" s="150"/>
      <c r="J618" s="150"/>
      <c r="K618" s="150"/>
      <c r="L618" s="128"/>
      <c r="M618" s="152"/>
      <c r="N618" s="102"/>
      <c r="O618" s="152"/>
      <c r="P618" s="152"/>
      <c r="Q618" s="102"/>
    </row>
    <row r="619" spans="1:18" s="137" customFormat="1" x14ac:dyDescent="0.2">
      <c r="A619" s="156"/>
      <c r="B619" s="156" t="s">
        <v>854</v>
      </c>
      <c r="C619" s="157"/>
      <c r="D619" s="158"/>
      <c r="E619" s="158"/>
      <c r="F619" s="159">
        <v>14035.3704</v>
      </c>
      <c r="G619" s="159">
        <v>3683.7705999999998</v>
      </c>
      <c r="H619" s="159">
        <f>+H620+H623+H641</f>
        <v>5359.3680000000004</v>
      </c>
      <c r="I619" s="159">
        <f t="shared" ref="I619:J619" si="46">+I620+I623+I641</f>
        <v>6151.0070500000002</v>
      </c>
      <c r="J619" s="159">
        <f t="shared" si="46"/>
        <v>3199</v>
      </c>
      <c r="K619" s="159">
        <f t="shared" si="32"/>
        <v>32428.516049999998</v>
      </c>
      <c r="L619" s="158"/>
      <c r="M619" s="158"/>
      <c r="N619" s="156"/>
      <c r="O619" s="158"/>
      <c r="P619" s="158"/>
      <c r="Q619" s="156"/>
    </row>
    <row r="620" spans="1:18" s="137" customFormat="1" x14ac:dyDescent="0.2">
      <c r="A620" s="143"/>
      <c r="B620" s="161" t="s">
        <v>22</v>
      </c>
      <c r="C620" s="144"/>
      <c r="D620" s="145"/>
      <c r="E620" s="145"/>
      <c r="F620" s="146"/>
      <c r="G620" s="146"/>
      <c r="H620" s="146">
        <f>SUM(H622)</f>
        <v>140</v>
      </c>
      <c r="I620" s="146"/>
      <c r="J620" s="146"/>
      <c r="K620" s="146">
        <f t="shared" si="32"/>
        <v>140</v>
      </c>
      <c r="L620" s="145"/>
      <c r="M620" s="145"/>
      <c r="N620" s="143"/>
      <c r="O620" s="145"/>
      <c r="P620" s="145"/>
      <c r="Q620" s="143"/>
    </row>
    <row r="621" spans="1:18" s="171" customFormat="1" x14ac:dyDescent="0.2">
      <c r="A621" s="108"/>
      <c r="B621" s="165" t="s">
        <v>855</v>
      </c>
      <c r="C621" s="116"/>
      <c r="D621" s="117"/>
      <c r="E621" s="117"/>
      <c r="F621" s="169"/>
      <c r="G621" s="169"/>
      <c r="H621" s="170"/>
      <c r="I621" s="169"/>
      <c r="J621" s="169"/>
      <c r="K621" s="169">
        <f t="shared" si="32"/>
        <v>0</v>
      </c>
      <c r="L621" s="101"/>
      <c r="M621" s="87"/>
      <c r="N621" s="108"/>
      <c r="O621" s="87"/>
      <c r="P621" s="87"/>
      <c r="Q621" s="108"/>
    </row>
    <row r="622" spans="1:18" s="153" customFormat="1" ht="56.25" x14ac:dyDescent="0.2">
      <c r="A622" s="102"/>
      <c r="B622" s="148" t="s">
        <v>856</v>
      </c>
      <c r="C622" s="149">
        <v>1</v>
      </c>
      <c r="D622" s="128" t="s">
        <v>72</v>
      </c>
      <c r="E622" s="128">
        <v>2565</v>
      </c>
      <c r="F622" s="150"/>
      <c r="G622" s="150"/>
      <c r="H622" s="151">
        <v>140</v>
      </c>
      <c r="I622" s="150"/>
      <c r="J622" s="150"/>
      <c r="K622" s="150">
        <f t="shared" si="32"/>
        <v>140</v>
      </c>
      <c r="L622" s="128" t="s">
        <v>74</v>
      </c>
      <c r="M622" s="152"/>
      <c r="N622" s="102"/>
      <c r="O622" s="152" t="s">
        <v>439</v>
      </c>
      <c r="P622" s="152" t="s">
        <v>132</v>
      </c>
      <c r="Q622" s="102"/>
    </row>
    <row r="623" spans="1:18" s="137" customFormat="1" x14ac:dyDescent="0.45">
      <c r="A623" s="143"/>
      <c r="B623" s="166" t="s">
        <v>18</v>
      </c>
      <c r="C623" s="144"/>
      <c r="D623" s="145"/>
      <c r="E623" s="145"/>
      <c r="F623" s="146">
        <f t="shared" ref="F623:G623" si="47">SUM(F625:F638)</f>
        <v>835.94999999999993</v>
      </c>
      <c r="G623" s="146">
        <f t="shared" si="47"/>
        <v>1445.8398</v>
      </c>
      <c r="H623" s="146">
        <f>SUM(H625:H640)</f>
        <v>3725.3679999999999</v>
      </c>
      <c r="I623" s="146">
        <f t="shared" ref="I623:J623" si="48">SUM(I625:I638)</f>
        <v>3163.0070500000002</v>
      </c>
      <c r="J623" s="146">
        <f t="shared" si="48"/>
        <v>211</v>
      </c>
      <c r="K623" s="146">
        <f t="shared" si="32"/>
        <v>9381.164850000001</v>
      </c>
      <c r="L623" s="145"/>
      <c r="M623" s="145"/>
      <c r="N623" s="143"/>
      <c r="O623" s="145"/>
      <c r="P623" s="145"/>
      <c r="Q623" s="143"/>
    </row>
    <row r="624" spans="1:18" s="153" customFormat="1" x14ac:dyDescent="0.45">
      <c r="A624" s="102"/>
      <c r="B624" s="48" t="s">
        <v>79</v>
      </c>
      <c r="C624" s="149"/>
      <c r="D624" s="128"/>
      <c r="E624" s="128"/>
      <c r="F624" s="150"/>
      <c r="G624" s="150"/>
      <c r="H624" s="151"/>
      <c r="I624" s="150"/>
      <c r="J624" s="150"/>
      <c r="K624" s="150"/>
      <c r="L624" s="128"/>
      <c r="M624" s="152"/>
      <c r="N624" s="102"/>
      <c r="O624" s="152"/>
      <c r="P624" s="152"/>
      <c r="Q624" s="102"/>
    </row>
    <row r="625" spans="1:17" s="153" customFormat="1" ht="37.5" x14ac:dyDescent="0.2">
      <c r="A625" s="102"/>
      <c r="B625" s="148" t="s">
        <v>857</v>
      </c>
      <c r="C625" s="149">
        <v>19.667999999999999</v>
      </c>
      <c r="D625" s="128" t="s">
        <v>81</v>
      </c>
      <c r="E625" s="128" t="s">
        <v>101</v>
      </c>
      <c r="F625" s="150">
        <v>142.5</v>
      </c>
      <c r="G625" s="150">
        <v>87.083600000000004</v>
      </c>
      <c r="H625" s="151">
        <v>416.66719999999998</v>
      </c>
      <c r="I625" s="150">
        <v>303.74919999999997</v>
      </c>
      <c r="J625" s="150">
        <v>0</v>
      </c>
      <c r="K625" s="150">
        <f t="shared" si="32"/>
        <v>950</v>
      </c>
      <c r="L625" s="128" t="s">
        <v>77</v>
      </c>
      <c r="M625" s="152"/>
      <c r="N625" s="102"/>
      <c r="O625" s="152" t="s">
        <v>392</v>
      </c>
      <c r="P625" s="152" t="s">
        <v>95</v>
      </c>
      <c r="Q625" s="102"/>
    </row>
    <row r="626" spans="1:17" s="153" customFormat="1" ht="56.25" x14ac:dyDescent="0.2">
      <c r="A626" s="102"/>
      <c r="B626" s="148" t="s">
        <v>858</v>
      </c>
      <c r="C626" s="149">
        <v>9.3309999999999995</v>
      </c>
      <c r="D626" s="128" t="s">
        <v>81</v>
      </c>
      <c r="E626" s="128" t="s">
        <v>160</v>
      </c>
      <c r="F626" s="150">
        <v>60</v>
      </c>
      <c r="G626" s="150">
        <v>61.6</v>
      </c>
      <c r="H626" s="151">
        <v>182.3</v>
      </c>
      <c r="I626" s="150">
        <v>0</v>
      </c>
      <c r="J626" s="150">
        <v>0</v>
      </c>
      <c r="K626" s="150">
        <f t="shared" si="32"/>
        <v>303.89999999999998</v>
      </c>
      <c r="L626" s="128" t="s">
        <v>77</v>
      </c>
      <c r="M626" s="152"/>
      <c r="N626" s="102"/>
      <c r="O626" s="152" t="s">
        <v>859</v>
      </c>
      <c r="P626" s="152" t="s">
        <v>132</v>
      </c>
      <c r="Q626" s="102"/>
    </row>
    <row r="627" spans="1:17" s="153" customFormat="1" ht="37.5" x14ac:dyDescent="0.2">
      <c r="A627" s="102"/>
      <c r="B627" s="148" t="s">
        <v>860</v>
      </c>
      <c r="C627" s="149">
        <v>15.9</v>
      </c>
      <c r="D627" s="128" t="s">
        <v>81</v>
      </c>
      <c r="E627" s="128" t="s">
        <v>101</v>
      </c>
      <c r="F627" s="150">
        <v>82.5</v>
      </c>
      <c r="G627" s="150">
        <v>76.388800000000003</v>
      </c>
      <c r="H627" s="151">
        <v>249.31</v>
      </c>
      <c r="I627" s="150">
        <v>136.06620000000001</v>
      </c>
      <c r="J627" s="150">
        <v>0</v>
      </c>
      <c r="K627" s="150">
        <f t="shared" si="32"/>
        <v>544.26499999999999</v>
      </c>
      <c r="L627" s="128" t="s">
        <v>77</v>
      </c>
      <c r="M627" s="152"/>
      <c r="N627" s="102"/>
      <c r="O627" s="152" t="s">
        <v>270</v>
      </c>
      <c r="P627" s="152" t="s">
        <v>95</v>
      </c>
      <c r="Q627" s="102"/>
    </row>
    <row r="628" spans="1:17" s="153" customFormat="1" ht="37.5" x14ac:dyDescent="0.2">
      <c r="A628" s="102"/>
      <c r="B628" s="148" t="s">
        <v>861</v>
      </c>
      <c r="C628" s="149">
        <v>13.750999999999999</v>
      </c>
      <c r="D628" s="128" t="s">
        <v>81</v>
      </c>
      <c r="E628" s="128" t="s">
        <v>101</v>
      </c>
      <c r="F628" s="150">
        <v>82.5</v>
      </c>
      <c r="G628" s="150">
        <v>94.456599999999995</v>
      </c>
      <c r="H628" s="151">
        <v>271.41320000000002</v>
      </c>
      <c r="I628" s="150">
        <v>101.6302</v>
      </c>
      <c r="J628" s="150">
        <v>0</v>
      </c>
      <c r="K628" s="150">
        <f t="shared" si="32"/>
        <v>550</v>
      </c>
      <c r="L628" s="128" t="s">
        <v>77</v>
      </c>
      <c r="M628" s="152"/>
      <c r="N628" s="102"/>
      <c r="O628" s="152" t="s">
        <v>245</v>
      </c>
      <c r="P628" s="152" t="s">
        <v>166</v>
      </c>
      <c r="Q628" s="102"/>
    </row>
    <row r="629" spans="1:17" s="153" customFormat="1" ht="37.5" x14ac:dyDescent="0.2">
      <c r="A629" s="102"/>
      <c r="B629" s="148" t="s">
        <v>862</v>
      </c>
      <c r="C629" s="149">
        <v>7.1820000000000004</v>
      </c>
      <c r="D629" s="128" t="s">
        <v>81</v>
      </c>
      <c r="E629" s="128" t="s">
        <v>101</v>
      </c>
      <c r="F629" s="150">
        <v>85.5</v>
      </c>
      <c r="G629" s="150">
        <v>52.2498</v>
      </c>
      <c r="H629" s="151">
        <v>189.99959999999999</v>
      </c>
      <c r="I629" s="150">
        <v>242.25059999999999</v>
      </c>
      <c r="J629" s="150">
        <v>0</v>
      </c>
      <c r="K629" s="150">
        <f t="shared" si="32"/>
        <v>570</v>
      </c>
      <c r="L629" s="128" t="s">
        <v>77</v>
      </c>
      <c r="M629" s="152"/>
      <c r="N629" s="102"/>
      <c r="O629" s="152" t="s">
        <v>224</v>
      </c>
      <c r="P629" s="152" t="s">
        <v>155</v>
      </c>
      <c r="Q629" s="102"/>
    </row>
    <row r="630" spans="1:17" s="153" customFormat="1" x14ac:dyDescent="0.2">
      <c r="A630" s="102"/>
      <c r="B630" s="148" t="s">
        <v>863</v>
      </c>
      <c r="C630" s="149"/>
      <c r="D630" s="128"/>
      <c r="E630" s="128"/>
      <c r="F630" s="150"/>
      <c r="G630" s="150"/>
      <c r="H630" s="151"/>
      <c r="I630" s="150"/>
      <c r="J630" s="150"/>
      <c r="K630" s="150"/>
      <c r="L630" s="128"/>
      <c r="M630" s="152"/>
      <c r="N630" s="102"/>
      <c r="O630" s="152"/>
      <c r="P630" s="152"/>
      <c r="Q630" s="102"/>
    </row>
    <row r="631" spans="1:17" s="153" customFormat="1" ht="37.5" x14ac:dyDescent="0.2">
      <c r="A631" s="102"/>
      <c r="B631" s="148" t="s">
        <v>864</v>
      </c>
      <c r="C631" s="149">
        <v>9.4</v>
      </c>
      <c r="D631" s="128" t="s">
        <v>81</v>
      </c>
      <c r="E631" s="128" t="s">
        <v>101</v>
      </c>
      <c r="F631" s="150">
        <v>132</v>
      </c>
      <c r="G631" s="150">
        <v>105.5998</v>
      </c>
      <c r="H631" s="151">
        <v>299.19959999999998</v>
      </c>
      <c r="I631" s="150">
        <v>294.31060000000002</v>
      </c>
      <c r="J631" s="150">
        <v>0</v>
      </c>
      <c r="K631" s="150">
        <f t="shared" si="32"/>
        <v>831.11</v>
      </c>
      <c r="L631" s="128" t="s">
        <v>77</v>
      </c>
      <c r="M631" s="152"/>
      <c r="N631" s="102"/>
      <c r="O631" s="152" t="s">
        <v>865</v>
      </c>
      <c r="P631" s="152" t="s">
        <v>95</v>
      </c>
      <c r="Q631" s="102"/>
    </row>
    <row r="632" spans="1:17" s="153" customFormat="1" ht="37.5" x14ac:dyDescent="0.2">
      <c r="A632" s="102"/>
      <c r="B632" s="148" t="s">
        <v>866</v>
      </c>
      <c r="C632" s="149">
        <v>2.6829999999999998</v>
      </c>
      <c r="D632" s="128" t="s">
        <v>81</v>
      </c>
      <c r="E632" s="128" t="s">
        <v>101</v>
      </c>
      <c r="F632" s="150">
        <v>132.9</v>
      </c>
      <c r="G632" s="150">
        <v>106.3198</v>
      </c>
      <c r="H632" s="151">
        <v>301.2396</v>
      </c>
      <c r="I632" s="150">
        <v>342.6506</v>
      </c>
      <c r="J632" s="150">
        <v>0</v>
      </c>
      <c r="K632" s="150">
        <f t="shared" si="32"/>
        <v>883.1099999999999</v>
      </c>
      <c r="L632" s="128" t="s">
        <v>77</v>
      </c>
      <c r="M632" s="152"/>
      <c r="N632" s="102"/>
      <c r="O632" s="152" t="s">
        <v>865</v>
      </c>
      <c r="P632" s="152" t="s">
        <v>95</v>
      </c>
      <c r="Q632" s="102"/>
    </row>
    <row r="633" spans="1:17" s="153" customFormat="1" ht="56.25" x14ac:dyDescent="0.2">
      <c r="A633" s="102"/>
      <c r="B633" s="148" t="s">
        <v>867</v>
      </c>
      <c r="C633" s="149">
        <v>1</v>
      </c>
      <c r="D633" s="128" t="s">
        <v>398</v>
      </c>
      <c r="E633" s="128" t="s">
        <v>101</v>
      </c>
      <c r="F633" s="150">
        <v>118.05</v>
      </c>
      <c r="G633" s="150">
        <v>72.141400000000004</v>
      </c>
      <c r="H633" s="151">
        <v>222.9828</v>
      </c>
      <c r="I633" s="150">
        <v>373.34965</v>
      </c>
      <c r="J633" s="150">
        <v>0</v>
      </c>
      <c r="K633" s="150">
        <f t="shared" si="32"/>
        <v>786.52385000000004</v>
      </c>
      <c r="L633" s="128" t="s">
        <v>77</v>
      </c>
      <c r="M633" s="152"/>
      <c r="N633" s="102"/>
      <c r="O633" s="152" t="s">
        <v>865</v>
      </c>
      <c r="P633" s="152" t="s">
        <v>95</v>
      </c>
      <c r="Q633" s="102"/>
    </row>
    <row r="634" spans="1:17" s="153" customFormat="1" ht="37.5" x14ac:dyDescent="0.2">
      <c r="A634" s="102"/>
      <c r="B634" s="148" t="s">
        <v>868</v>
      </c>
      <c r="C634" s="149">
        <v>26.177</v>
      </c>
      <c r="D634" s="128" t="s">
        <v>81</v>
      </c>
      <c r="E634" s="128" t="s">
        <v>832</v>
      </c>
      <c r="F634" s="150">
        <v>0</v>
      </c>
      <c r="G634" s="150">
        <v>222</v>
      </c>
      <c r="H634" s="151">
        <v>444</v>
      </c>
      <c r="I634" s="150">
        <v>333</v>
      </c>
      <c r="J634" s="150">
        <v>111</v>
      </c>
      <c r="K634" s="150">
        <f t="shared" si="32"/>
        <v>1110</v>
      </c>
      <c r="L634" s="128" t="s">
        <v>77</v>
      </c>
      <c r="M634" s="152"/>
      <c r="N634" s="102"/>
      <c r="O634" s="152" t="s">
        <v>869</v>
      </c>
      <c r="P634" s="152" t="s">
        <v>95</v>
      </c>
      <c r="Q634" s="102"/>
    </row>
    <row r="635" spans="1:17" s="153" customFormat="1" ht="37.5" x14ac:dyDescent="0.2">
      <c r="A635" s="102"/>
      <c r="B635" s="148" t="s">
        <v>870</v>
      </c>
      <c r="C635" s="149">
        <v>16</v>
      </c>
      <c r="D635" s="128" t="s">
        <v>81</v>
      </c>
      <c r="E635" s="128" t="s">
        <v>174</v>
      </c>
      <c r="F635" s="150">
        <v>0</v>
      </c>
      <c r="G635" s="150">
        <v>180</v>
      </c>
      <c r="H635" s="151">
        <v>360</v>
      </c>
      <c r="I635" s="150">
        <v>360</v>
      </c>
      <c r="J635" s="150">
        <v>0</v>
      </c>
      <c r="K635" s="150">
        <f t="shared" si="32"/>
        <v>900</v>
      </c>
      <c r="L635" s="128" t="s">
        <v>77</v>
      </c>
      <c r="M635" s="152"/>
      <c r="N635" s="102"/>
      <c r="O635" s="152" t="s">
        <v>172</v>
      </c>
      <c r="P635" s="152" t="s">
        <v>166</v>
      </c>
      <c r="Q635" s="102"/>
    </row>
    <row r="636" spans="1:17" s="153" customFormat="1" ht="37.5" x14ac:dyDescent="0.2">
      <c r="A636" s="102"/>
      <c r="B636" s="148" t="s">
        <v>871</v>
      </c>
      <c r="C636" s="149"/>
      <c r="D636" s="128"/>
      <c r="E636" s="128"/>
      <c r="F636" s="150"/>
      <c r="G636" s="150"/>
      <c r="H636" s="151"/>
      <c r="I636" s="150"/>
      <c r="J636" s="150"/>
      <c r="K636" s="150"/>
      <c r="L636" s="128"/>
      <c r="M636" s="152"/>
      <c r="N636" s="102"/>
      <c r="O636" s="152"/>
      <c r="P636" s="152"/>
      <c r="Q636" s="102"/>
    </row>
    <row r="637" spans="1:17" s="153" customFormat="1" ht="37.5" x14ac:dyDescent="0.2">
      <c r="A637" s="102"/>
      <c r="B637" s="148" t="s">
        <v>872</v>
      </c>
      <c r="C637" s="149">
        <v>25.907</v>
      </c>
      <c r="D637" s="128" t="s">
        <v>81</v>
      </c>
      <c r="E637" s="128" t="s">
        <v>174</v>
      </c>
      <c r="F637" s="150">
        <v>0</v>
      </c>
      <c r="G637" s="150">
        <v>188</v>
      </c>
      <c r="H637" s="151">
        <v>376</v>
      </c>
      <c r="I637" s="150">
        <v>376</v>
      </c>
      <c r="J637" s="150">
        <v>0</v>
      </c>
      <c r="K637" s="150">
        <f t="shared" si="32"/>
        <v>940</v>
      </c>
      <c r="L637" s="128" t="s">
        <v>77</v>
      </c>
      <c r="M637" s="152"/>
      <c r="N637" s="102"/>
      <c r="O637" s="152" t="s">
        <v>873</v>
      </c>
      <c r="P637" s="152" t="s">
        <v>95</v>
      </c>
      <c r="Q637" s="102"/>
    </row>
    <row r="638" spans="1:17" s="153" customFormat="1" ht="37.5" x14ac:dyDescent="0.2">
      <c r="A638" s="102"/>
      <c r="B638" s="148" t="s">
        <v>874</v>
      </c>
      <c r="C638" s="149">
        <v>29.1</v>
      </c>
      <c r="D638" s="128" t="s">
        <v>81</v>
      </c>
      <c r="E638" s="128" t="s">
        <v>832</v>
      </c>
      <c r="F638" s="150">
        <v>0</v>
      </c>
      <c r="G638" s="150">
        <v>200</v>
      </c>
      <c r="H638" s="151">
        <v>400</v>
      </c>
      <c r="I638" s="150">
        <v>300</v>
      </c>
      <c r="J638" s="150">
        <v>100</v>
      </c>
      <c r="K638" s="150">
        <f t="shared" si="32"/>
        <v>1000</v>
      </c>
      <c r="L638" s="128" t="s">
        <v>77</v>
      </c>
      <c r="M638" s="152"/>
      <c r="N638" s="102"/>
      <c r="O638" s="152" t="s">
        <v>875</v>
      </c>
      <c r="P638" s="152" t="s">
        <v>95</v>
      </c>
      <c r="Q638" s="102"/>
    </row>
    <row r="639" spans="1:17" s="153" customFormat="1" x14ac:dyDescent="0.2">
      <c r="A639" s="102"/>
      <c r="B639" s="165" t="s">
        <v>246</v>
      </c>
      <c r="C639" s="149"/>
      <c r="D639" s="128"/>
      <c r="E639" s="128"/>
      <c r="F639" s="150"/>
      <c r="G639" s="150"/>
      <c r="H639" s="151"/>
      <c r="I639" s="150"/>
      <c r="J639" s="150"/>
      <c r="K639" s="150"/>
      <c r="L639" s="128"/>
      <c r="M639" s="152"/>
      <c r="N639" s="102"/>
      <c r="O639" s="152"/>
      <c r="P639" s="152"/>
      <c r="Q639" s="102"/>
    </row>
    <row r="640" spans="1:17" s="153" customFormat="1" ht="37.5" x14ac:dyDescent="0.2">
      <c r="A640" s="102"/>
      <c r="B640" s="148" t="s">
        <v>876</v>
      </c>
      <c r="C640" s="149">
        <v>1</v>
      </c>
      <c r="D640" s="128" t="s">
        <v>72</v>
      </c>
      <c r="E640" s="128" t="s">
        <v>877</v>
      </c>
      <c r="F640" s="150">
        <v>11.55</v>
      </c>
      <c r="G640" s="150">
        <v>23.1</v>
      </c>
      <c r="H640" s="151">
        <v>12.256</v>
      </c>
      <c r="I640" s="150">
        <v>19.091999999999999</v>
      </c>
      <c r="J640" s="150">
        <v>8.8759999999999994</v>
      </c>
      <c r="K640" s="150">
        <f>SUM(F640:J640)</f>
        <v>74.874000000000009</v>
      </c>
      <c r="L640" s="128" t="s">
        <v>77</v>
      </c>
      <c r="M640" s="152"/>
      <c r="N640" s="102"/>
      <c r="O640" s="152" t="s">
        <v>865</v>
      </c>
      <c r="P640" s="152" t="s">
        <v>95</v>
      </c>
      <c r="Q640" s="102"/>
    </row>
    <row r="641" spans="1:18" s="137" customFormat="1" x14ac:dyDescent="0.45">
      <c r="A641" s="143"/>
      <c r="B641" s="166" t="s">
        <v>17</v>
      </c>
      <c r="C641" s="144"/>
      <c r="D641" s="145"/>
      <c r="E641" s="145"/>
      <c r="F641" s="146"/>
      <c r="G641" s="146"/>
      <c r="H641" s="146">
        <f>SUM(H643:H650)</f>
        <v>1494</v>
      </c>
      <c r="I641" s="146">
        <f>SUM(I643:I650)</f>
        <v>2988</v>
      </c>
      <c r="J641" s="146">
        <f>SUM(J643:J650)</f>
        <v>2988</v>
      </c>
      <c r="K641" s="146">
        <f t="shared" si="32"/>
        <v>7470</v>
      </c>
      <c r="L641" s="145"/>
      <c r="M641" s="145"/>
      <c r="N641" s="143"/>
      <c r="O641" s="145"/>
      <c r="P641" s="145"/>
      <c r="Q641" s="143"/>
      <c r="R641" s="153"/>
    </row>
    <row r="642" spans="1:18" s="153" customFormat="1" x14ac:dyDescent="0.45">
      <c r="A642" s="102"/>
      <c r="B642" s="48" t="s">
        <v>79</v>
      </c>
      <c r="C642" s="149"/>
      <c r="D642" s="128"/>
      <c r="E642" s="128"/>
      <c r="F642" s="150"/>
      <c r="G642" s="150"/>
      <c r="H642" s="151"/>
      <c r="I642" s="150"/>
      <c r="J642" s="150"/>
      <c r="K642" s="150"/>
      <c r="L642" s="128"/>
      <c r="M642" s="152"/>
      <c r="N642" s="102"/>
      <c r="O642" s="152"/>
      <c r="P642" s="152"/>
      <c r="Q642" s="102"/>
    </row>
    <row r="643" spans="1:18" s="153" customFormat="1" ht="165" x14ac:dyDescent="0.2">
      <c r="A643" s="102"/>
      <c r="B643" s="148" t="s">
        <v>878</v>
      </c>
      <c r="C643" s="149">
        <v>33.898000000000003</v>
      </c>
      <c r="D643" s="128" t="s">
        <v>81</v>
      </c>
      <c r="E643" s="128" t="s">
        <v>179</v>
      </c>
      <c r="F643" s="150"/>
      <c r="G643" s="150"/>
      <c r="H643" s="151">
        <v>260</v>
      </c>
      <c r="I643" s="150">
        <v>520</v>
      </c>
      <c r="J643" s="150">
        <v>520</v>
      </c>
      <c r="K643" s="150">
        <f t="shared" si="32"/>
        <v>1300</v>
      </c>
      <c r="L643" s="128" t="s">
        <v>517</v>
      </c>
      <c r="M643" s="152"/>
      <c r="N643" s="167" t="s">
        <v>879</v>
      </c>
      <c r="O643" s="152" t="s">
        <v>245</v>
      </c>
      <c r="P643" s="152" t="s">
        <v>166</v>
      </c>
      <c r="Q643" s="102"/>
    </row>
    <row r="644" spans="1:18" s="153" customFormat="1" ht="405" x14ac:dyDescent="0.2">
      <c r="A644" s="102"/>
      <c r="B644" s="148" t="s">
        <v>880</v>
      </c>
      <c r="C644" s="149">
        <v>7.1829999999999998</v>
      </c>
      <c r="D644" s="128" t="s">
        <v>81</v>
      </c>
      <c r="E644" s="128" t="s">
        <v>179</v>
      </c>
      <c r="F644" s="150"/>
      <c r="G644" s="150"/>
      <c r="H644" s="151">
        <v>130</v>
      </c>
      <c r="I644" s="150">
        <v>260</v>
      </c>
      <c r="J644" s="150">
        <v>260</v>
      </c>
      <c r="K644" s="150">
        <f t="shared" si="32"/>
        <v>650</v>
      </c>
      <c r="L644" s="128" t="s">
        <v>74</v>
      </c>
      <c r="M644" s="152"/>
      <c r="N644" s="167" t="s">
        <v>881</v>
      </c>
      <c r="O644" s="152" t="s">
        <v>224</v>
      </c>
      <c r="P644" s="152" t="s">
        <v>155</v>
      </c>
      <c r="Q644" s="102"/>
    </row>
    <row r="645" spans="1:18" s="153" customFormat="1" ht="165" x14ac:dyDescent="0.2">
      <c r="A645" s="102"/>
      <c r="B645" s="148" t="s">
        <v>882</v>
      </c>
      <c r="C645" s="149">
        <v>19.591000000000001</v>
      </c>
      <c r="D645" s="128" t="s">
        <v>81</v>
      </c>
      <c r="E645" s="128" t="s">
        <v>179</v>
      </c>
      <c r="F645" s="150"/>
      <c r="G645" s="150"/>
      <c r="H645" s="151">
        <v>82</v>
      </c>
      <c r="I645" s="150">
        <v>164</v>
      </c>
      <c r="J645" s="150">
        <v>164</v>
      </c>
      <c r="K645" s="150">
        <f t="shared" si="32"/>
        <v>410</v>
      </c>
      <c r="L645" s="128" t="s">
        <v>74</v>
      </c>
      <c r="M645" s="152"/>
      <c r="N645" s="167" t="s">
        <v>883</v>
      </c>
      <c r="O645" s="152" t="s">
        <v>202</v>
      </c>
      <c r="P645" s="152" t="s">
        <v>166</v>
      </c>
      <c r="Q645" s="102"/>
    </row>
    <row r="646" spans="1:18" s="153" customFormat="1" ht="90" x14ac:dyDescent="0.2">
      <c r="A646" s="102"/>
      <c r="B646" s="148" t="s">
        <v>884</v>
      </c>
      <c r="C646" s="149">
        <v>1</v>
      </c>
      <c r="D646" s="128" t="s">
        <v>398</v>
      </c>
      <c r="E646" s="128" t="s">
        <v>179</v>
      </c>
      <c r="F646" s="150"/>
      <c r="G646" s="150"/>
      <c r="H646" s="151">
        <v>90</v>
      </c>
      <c r="I646" s="150">
        <v>180</v>
      </c>
      <c r="J646" s="150">
        <v>180</v>
      </c>
      <c r="K646" s="150">
        <f t="shared" si="32"/>
        <v>450</v>
      </c>
      <c r="L646" s="128" t="s">
        <v>74</v>
      </c>
      <c r="M646" s="152"/>
      <c r="N646" s="167" t="s">
        <v>885</v>
      </c>
      <c r="O646" s="152" t="s">
        <v>242</v>
      </c>
      <c r="P646" s="152" t="s">
        <v>95</v>
      </c>
      <c r="Q646" s="102"/>
    </row>
    <row r="647" spans="1:18" s="153" customFormat="1" ht="150" x14ac:dyDescent="0.2">
      <c r="A647" s="102"/>
      <c r="B647" s="148" t="s">
        <v>886</v>
      </c>
      <c r="C647" s="149">
        <v>17.472725000000004</v>
      </c>
      <c r="D647" s="128" t="s">
        <v>81</v>
      </c>
      <c r="E647" s="128" t="s">
        <v>179</v>
      </c>
      <c r="F647" s="150"/>
      <c r="G647" s="150"/>
      <c r="H647" s="151">
        <v>400</v>
      </c>
      <c r="I647" s="150">
        <v>800</v>
      </c>
      <c r="J647" s="150">
        <v>800</v>
      </c>
      <c r="K647" s="150">
        <f t="shared" si="32"/>
        <v>2000</v>
      </c>
      <c r="L647" s="128" t="s">
        <v>517</v>
      </c>
      <c r="M647" s="152"/>
      <c r="N647" s="167" t="s">
        <v>887</v>
      </c>
      <c r="O647" s="152" t="s">
        <v>172</v>
      </c>
      <c r="P647" s="152" t="s">
        <v>166</v>
      </c>
      <c r="Q647" s="102"/>
    </row>
    <row r="648" spans="1:18" s="153" customFormat="1" ht="270" x14ac:dyDescent="0.2">
      <c r="A648" s="102"/>
      <c r="B648" s="148" t="s">
        <v>888</v>
      </c>
      <c r="C648" s="149">
        <v>29.765999999999998</v>
      </c>
      <c r="D648" s="128" t="s">
        <v>81</v>
      </c>
      <c r="E648" s="128" t="s">
        <v>179</v>
      </c>
      <c r="F648" s="150"/>
      <c r="G648" s="150"/>
      <c r="H648" s="151">
        <v>238</v>
      </c>
      <c r="I648" s="150">
        <v>476</v>
      </c>
      <c r="J648" s="150">
        <v>476</v>
      </c>
      <c r="K648" s="150">
        <f t="shared" si="32"/>
        <v>1190</v>
      </c>
      <c r="L648" s="128" t="s">
        <v>517</v>
      </c>
      <c r="M648" s="152"/>
      <c r="N648" s="167" t="s">
        <v>889</v>
      </c>
      <c r="O648" s="152" t="s">
        <v>389</v>
      </c>
      <c r="P648" s="152" t="s">
        <v>95</v>
      </c>
      <c r="Q648" s="102"/>
    </row>
    <row r="649" spans="1:18" s="153" customFormat="1" ht="195" x14ac:dyDescent="0.2">
      <c r="A649" s="102"/>
      <c r="B649" s="148" t="s">
        <v>890</v>
      </c>
      <c r="C649" s="149">
        <v>11.478</v>
      </c>
      <c r="D649" s="128" t="s">
        <v>81</v>
      </c>
      <c r="E649" s="128" t="s">
        <v>179</v>
      </c>
      <c r="F649" s="150"/>
      <c r="G649" s="150"/>
      <c r="H649" s="151">
        <v>104</v>
      </c>
      <c r="I649" s="150">
        <v>208</v>
      </c>
      <c r="J649" s="150">
        <v>208</v>
      </c>
      <c r="K649" s="150">
        <f t="shared" si="32"/>
        <v>520</v>
      </c>
      <c r="L649" s="128" t="s">
        <v>74</v>
      </c>
      <c r="M649" s="152"/>
      <c r="N649" s="167" t="s">
        <v>891</v>
      </c>
      <c r="O649" s="152" t="s">
        <v>654</v>
      </c>
      <c r="P649" s="152" t="s">
        <v>155</v>
      </c>
      <c r="Q649" s="102"/>
    </row>
    <row r="650" spans="1:18" s="153" customFormat="1" ht="60" x14ac:dyDescent="0.2">
      <c r="A650" s="102"/>
      <c r="B650" s="148" t="s">
        <v>892</v>
      </c>
      <c r="C650" s="149">
        <v>20.9</v>
      </c>
      <c r="D650" s="128" t="s">
        <v>81</v>
      </c>
      <c r="E650" s="128" t="s">
        <v>179</v>
      </c>
      <c r="F650" s="150"/>
      <c r="G650" s="150"/>
      <c r="H650" s="151">
        <v>190</v>
      </c>
      <c r="I650" s="150">
        <v>380</v>
      </c>
      <c r="J650" s="150">
        <v>380</v>
      </c>
      <c r="K650" s="150">
        <f t="shared" si="32"/>
        <v>950</v>
      </c>
      <c r="L650" s="128" t="s">
        <v>74</v>
      </c>
      <c r="M650" s="152"/>
      <c r="N650" s="167" t="s">
        <v>893</v>
      </c>
      <c r="O650" s="152" t="s">
        <v>894</v>
      </c>
      <c r="P650" s="152" t="s">
        <v>95</v>
      </c>
      <c r="Q650" s="102"/>
    </row>
    <row r="651" spans="1:18" s="137" customFormat="1" x14ac:dyDescent="0.2">
      <c r="A651" s="156"/>
      <c r="B651" s="156" t="s">
        <v>895</v>
      </c>
      <c r="C651" s="157"/>
      <c r="D651" s="158"/>
      <c r="E651" s="158"/>
      <c r="F651" s="159">
        <v>3961.8620999999998</v>
      </c>
      <c r="G651" s="159">
        <v>975.20450000000005</v>
      </c>
      <c r="H651" s="159">
        <f>+H652+H656+H671</f>
        <v>2118.7980000000002</v>
      </c>
      <c r="I651" s="159">
        <f t="shared" ref="I651:J651" si="49">+I652+I656+I671</f>
        <v>2341.0819999999999</v>
      </c>
      <c r="J651" s="159">
        <f t="shared" si="49"/>
        <v>1056</v>
      </c>
      <c r="K651" s="159">
        <f t="shared" si="32"/>
        <v>10452.946600000001</v>
      </c>
      <c r="L651" s="158"/>
      <c r="M651" s="158"/>
      <c r="N651" s="156"/>
      <c r="O651" s="158"/>
      <c r="P651" s="158"/>
      <c r="Q651" s="156"/>
    </row>
    <row r="652" spans="1:18" s="137" customFormat="1" x14ac:dyDescent="0.2">
      <c r="A652" s="143"/>
      <c r="B652" s="161" t="s">
        <v>22</v>
      </c>
      <c r="C652" s="144"/>
      <c r="D652" s="145"/>
      <c r="E652" s="145"/>
      <c r="F652" s="146"/>
      <c r="G652" s="146"/>
      <c r="H652" s="146">
        <f>SUM(H653:H655)</f>
        <v>5.1302000000000003</v>
      </c>
      <c r="I652" s="146"/>
      <c r="J652" s="146"/>
      <c r="K652" s="146">
        <f t="shared" si="32"/>
        <v>5.1302000000000003</v>
      </c>
      <c r="L652" s="145"/>
      <c r="M652" s="145"/>
      <c r="N652" s="143"/>
      <c r="O652" s="145"/>
      <c r="P652" s="145"/>
      <c r="Q652" s="143"/>
    </row>
    <row r="653" spans="1:18" s="137" customFormat="1" ht="37.5" x14ac:dyDescent="0.2">
      <c r="A653" s="102"/>
      <c r="B653" s="148" t="s">
        <v>896</v>
      </c>
      <c r="C653" s="149"/>
      <c r="D653" s="128"/>
      <c r="E653" s="128"/>
      <c r="F653" s="150"/>
      <c r="G653" s="150"/>
      <c r="H653" s="151">
        <v>0.23200000000000001</v>
      </c>
      <c r="I653" s="150"/>
      <c r="J653" s="150"/>
      <c r="K653" s="150">
        <f>SUM(F653:J653)</f>
        <v>0.23200000000000001</v>
      </c>
      <c r="L653" s="128"/>
      <c r="M653" s="152"/>
      <c r="N653" s="102"/>
      <c r="O653" s="152" t="s">
        <v>371</v>
      </c>
      <c r="P653" s="152" t="s">
        <v>166</v>
      </c>
      <c r="Q653" s="102"/>
    </row>
    <row r="654" spans="1:18" s="137" customFormat="1" ht="37.5" x14ac:dyDescent="0.2">
      <c r="A654" s="102"/>
      <c r="B654" s="148" t="s">
        <v>897</v>
      </c>
      <c r="C654" s="149"/>
      <c r="D654" s="128"/>
      <c r="E654" s="128"/>
      <c r="F654" s="150"/>
      <c r="G654" s="150"/>
      <c r="H654" s="151">
        <v>2.2545999999999999</v>
      </c>
      <c r="I654" s="150"/>
      <c r="J654" s="150"/>
      <c r="K654" s="150">
        <f>SUM(F654:J654)</f>
        <v>2.2545999999999999</v>
      </c>
      <c r="L654" s="128"/>
      <c r="M654" s="152"/>
      <c r="N654" s="102"/>
      <c r="O654" s="152" t="s">
        <v>422</v>
      </c>
      <c r="P654" s="152" t="s">
        <v>84</v>
      </c>
      <c r="Q654" s="102"/>
    </row>
    <row r="655" spans="1:18" s="137" customFormat="1" ht="37.5" x14ac:dyDescent="0.2">
      <c r="A655" s="102"/>
      <c r="B655" s="148" t="s">
        <v>898</v>
      </c>
      <c r="C655" s="149"/>
      <c r="D655" s="128"/>
      <c r="E655" s="128"/>
      <c r="F655" s="150"/>
      <c r="G655" s="150"/>
      <c r="H655" s="151">
        <v>2.6436000000000002</v>
      </c>
      <c r="I655" s="150"/>
      <c r="J655" s="150"/>
      <c r="K655" s="150">
        <f>SUM(F655:J655)</f>
        <v>2.6436000000000002</v>
      </c>
      <c r="L655" s="128"/>
      <c r="M655" s="152"/>
      <c r="N655" s="102"/>
      <c r="O655" s="152" t="s">
        <v>94</v>
      </c>
      <c r="P655" s="152" t="s">
        <v>95</v>
      </c>
      <c r="Q655" s="102"/>
    </row>
    <row r="656" spans="1:18" s="137" customFormat="1" x14ac:dyDescent="0.45">
      <c r="A656" s="143"/>
      <c r="B656" s="166" t="s">
        <v>18</v>
      </c>
      <c r="C656" s="144"/>
      <c r="D656" s="145"/>
      <c r="E656" s="145"/>
      <c r="F656" s="146">
        <f t="shared" ref="F656:G656" si="50">SUM(F658:F670)</f>
        <v>633.15292299999999</v>
      </c>
      <c r="G656" s="146">
        <f t="shared" si="50"/>
        <v>659.33600000000001</v>
      </c>
      <c r="H656" s="146">
        <f>SUM(H658:H670)</f>
        <v>1585.6678000000002</v>
      </c>
      <c r="I656" s="146">
        <f t="shared" ref="I656:J656" si="51">SUM(I658:I670)</f>
        <v>1285.0819999999999</v>
      </c>
      <c r="J656" s="146">
        <f t="shared" si="51"/>
        <v>0</v>
      </c>
      <c r="K656" s="146">
        <f t="shared" si="32"/>
        <v>4163.2387230000004</v>
      </c>
      <c r="L656" s="145"/>
      <c r="M656" s="145"/>
      <c r="N656" s="143"/>
      <c r="O656" s="145"/>
      <c r="P656" s="145"/>
      <c r="Q656" s="143"/>
    </row>
    <row r="657" spans="1:17" s="153" customFormat="1" x14ac:dyDescent="0.45">
      <c r="A657" s="102"/>
      <c r="B657" s="48" t="s">
        <v>79</v>
      </c>
      <c r="C657" s="149"/>
      <c r="D657" s="128"/>
      <c r="E657" s="128"/>
      <c r="F657" s="150"/>
      <c r="G657" s="150"/>
      <c r="H657" s="151"/>
      <c r="I657" s="150"/>
      <c r="J657" s="150"/>
      <c r="K657" s="150"/>
      <c r="L657" s="128"/>
      <c r="M657" s="152"/>
      <c r="N657" s="102"/>
      <c r="O657" s="152"/>
      <c r="P657" s="152"/>
      <c r="Q657" s="102"/>
    </row>
    <row r="658" spans="1:17" s="153" customFormat="1" ht="37.5" x14ac:dyDescent="0.2">
      <c r="A658" s="102"/>
      <c r="B658" s="148" t="s">
        <v>899</v>
      </c>
      <c r="C658" s="149">
        <v>1</v>
      </c>
      <c r="D658" s="128" t="s">
        <v>398</v>
      </c>
      <c r="E658" s="128" t="s">
        <v>153</v>
      </c>
      <c r="F658" s="150">
        <v>173.32599999999999</v>
      </c>
      <c r="G658" s="150">
        <v>105.78619999999999</v>
      </c>
      <c r="H658" s="151">
        <v>241.26580000000001</v>
      </c>
      <c r="I658" s="150">
        <v>0</v>
      </c>
      <c r="J658" s="150">
        <v>0</v>
      </c>
      <c r="K658" s="150">
        <f t="shared" si="32"/>
        <v>520.37799999999993</v>
      </c>
      <c r="L658" s="128" t="s">
        <v>77</v>
      </c>
      <c r="M658" s="152"/>
      <c r="N658" s="102"/>
      <c r="O658" s="152" t="s">
        <v>371</v>
      </c>
      <c r="P658" s="152" t="s">
        <v>166</v>
      </c>
      <c r="Q658" s="102"/>
    </row>
    <row r="659" spans="1:17" s="153" customFormat="1" ht="37.5" x14ac:dyDescent="0.2">
      <c r="A659" s="102"/>
      <c r="B659" s="148" t="s">
        <v>900</v>
      </c>
      <c r="C659" s="149">
        <v>1</v>
      </c>
      <c r="D659" s="128" t="s">
        <v>398</v>
      </c>
      <c r="E659" s="128" t="s">
        <v>153</v>
      </c>
      <c r="F659" s="150">
        <v>62.865000000000002</v>
      </c>
      <c r="G659" s="150">
        <v>35.002400000000002</v>
      </c>
      <c r="H659" s="151">
        <v>61.621600000000001</v>
      </c>
      <c r="I659" s="150">
        <v>0</v>
      </c>
      <c r="J659" s="150">
        <v>0</v>
      </c>
      <c r="K659" s="150">
        <f t="shared" si="32"/>
        <v>159.489</v>
      </c>
      <c r="L659" s="128" t="s">
        <v>77</v>
      </c>
      <c r="M659" s="152"/>
      <c r="N659" s="102"/>
      <c r="O659" s="152" t="s">
        <v>422</v>
      </c>
      <c r="P659" s="152" t="s">
        <v>84</v>
      </c>
      <c r="Q659" s="102"/>
    </row>
    <row r="660" spans="1:17" s="153" customFormat="1" ht="37.5" x14ac:dyDescent="0.2">
      <c r="A660" s="102"/>
      <c r="B660" s="148" t="s">
        <v>901</v>
      </c>
      <c r="C660" s="149">
        <v>1</v>
      </c>
      <c r="D660" s="128" t="s">
        <v>398</v>
      </c>
      <c r="E660" s="128" t="s">
        <v>101</v>
      </c>
      <c r="F660" s="150">
        <v>79.5</v>
      </c>
      <c r="G660" s="150">
        <v>48.583399999999997</v>
      </c>
      <c r="H660" s="151">
        <v>150.16679999999999</v>
      </c>
      <c r="I660" s="150">
        <v>229.71080000000001</v>
      </c>
      <c r="J660" s="150">
        <v>0</v>
      </c>
      <c r="K660" s="150">
        <f t="shared" si="32"/>
        <v>507.96099999999996</v>
      </c>
      <c r="L660" s="128" t="s">
        <v>77</v>
      </c>
      <c r="M660" s="152"/>
      <c r="N660" s="102"/>
      <c r="O660" s="152" t="s">
        <v>118</v>
      </c>
      <c r="P660" s="152" t="s">
        <v>84</v>
      </c>
      <c r="Q660" s="102"/>
    </row>
    <row r="661" spans="1:17" s="153" customFormat="1" ht="37.5" x14ac:dyDescent="0.2">
      <c r="A661" s="102"/>
      <c r="B661" s="148" t="s">
        <v>902</v>
      </c>
      <c r="C661" s="149">
        <v>1</v>
      </c>
      <c r="D661" s="128" t="s">
        <v>398</v>
      </c>
      <c r="E661" s="128" t="s">
        <v>101</v>
      </c>
      <c r="F661" s="150">
        <v>82.5</v>
      </c>
      <c r="G661" s="150">
        <v>50.416600000000003</v>
      </c>
      <c r="H661" s="151">
        <v>155.83320000000001</v>
      </c>
      <c r="I661" s="150">
        <v>229.45400000000001</v>
      </c>
      <c r="J661" s="150">
        <v>0</v>
      </c>
      <c r="K661" s="150">
        <f t="shared" si="32"/>
        <v>518.2038</v>
      </c>
      <c r="L661" s="128" t="s">
        <v>77</v>
      </c>
      <c r="M661" s="152"/>
      <c r="N661" s="102"/>
      <c r="O661" s="152" t="s">
        <v>181</v>
      </c>
      <c r="P661" s="152" t="s">
        <v>155</v>
      </c>
      <c r="Q661" s="102"/>
    </row>
    <row r="662" spans="1:17" s="153" customFormat="1" ht="37.5" x14ac:dyDescent="0.2">
      <c r="A662" s="102"/>
      <c r="B662" s="148" t="s">
        <v>903</v>
      </c>
      <c r="C662" s="149">
        <v>1</v>
      </c>
      <c r="D662" s="128" t="s">
        <v>398</v>
      </c>
      <c r="E662" s="128" t="s">
        <v>101</v>
      </c>
      <c r="F662" s="150">
        <v>57</v>
      </c>
      <c r="G662" s="150">
        <v>47.827399999999997</v>
      </c>
      <c r="H662" s="151">
        <v>133.654</v>
      </c>
      <c r="I662" s="150">
        <v>90.206599999999995</v>
      </c>
      <c r="J662" s="150">
        <v>0</v>
      </c>
      <c r="K662" s="150">
        <f t="shared" si="32"/>
        <v>328.68799999999999</v>
      </c>
      <c r="L662" s="128" t="s">
        <v>77</v>
      </c>
      <c r="M662" s="152"/>
      <c r="N662" s="102"/>
      <c r="O662" s="152" t="s">
        <v>122</v>
      </c>
      <c r="P662" s="152" t="s">
        <v>84</v>
      </c>
      <c r="Q662" s="102"/>
    </row>
    <row r="663" spans="1:17" s="153" customFormat="1" ht="37.5" x14ac:dyDescent="0.2">
      <c r="A663" s="102"/>
      <c r="B663" s="148" t="s">
        <v>904</v>
      </c>
      <c r="C663" s="149">
        <v>1</v>
      </c>
      <c r="D663" s="128" t="s">
        <v>398</v>
      </c>
      <c r="E663" s="128" t="s">
        <v>101</v>
      </c>
      <c r="F663" s="150">
        <v>84</v>
      </c>
      <c r="G663" s="150">
        <v>84</v>
      </c>
      <c r="H663" s="151">
        <v>158.66640000000001</v>
      </c>
      <c r="I663" s="150">
        <v>190.92359999999999</v>
      </c>
      <c r="J663" s="150">
        <v>0</v>
      </c>
      <c r="K663" s="150">
        <f t="shared" si="32"/>
        <v>517.59</v>
      </c>
      <c r="L663" s="128" t="s">
        <v>77</v>
      </c>
      <c r="M663" s="152"/>
      <c r="N663" s="102"/>
      <c r="O663" s="152" t="s">
        <v>90</v>
      </c>
      <c r="P663" s="152" t="s">
        <v>84</v>
      </c>
      <c r="Q663" s="102"/>
    </row>
    <row r="664" spans="1:17" s="153" customFormat="1" ht="37.5" x14ac:dyDescent="0.2">
      <c r="A664" s="102"/>
      <c r="B664" s="148" t="s">
        <v>905</v>
      </c>
      <c r="C664" s="149">
        <v>1</v>
      </c>
      <c r="D664" s="128" t="s">
        <v>398</v>
      </c>
      <c r="E664" s="128" t="s">
        <v>101</v>
      </c>
      <c r="F664" s="150">
        <v>27</v>
      </c>
      <c r="G664" s="150">
        <v>27.72</v>
      </c>
      <c r="H664" s="151">
        <v>73.44</v>
      </c>
      <c r="I664" s="150">
        <v>24.786999999999999</v>
      </c>
      <c r="J664" s="150">
        <v>0</v>
      </c>
      <c r="K664" s="150">
        <f t="shared" si="32"/>
        <v>152.947</v>
      </c>
      <c r="L664" s="128" t="s">
        <v>77</v>
      </c>
      <c r="M664" s="152"/>
      <c r="N664" s="102"/>
      <c r="O664" s="152" t="s">
        <v>218</v>
      </c>
      <c r="P664" s="152" t="s">
        <v>84</v>
      </c>
      <c r="Q664" s="102"/>
    </row>
    <row r="665" spans="1:17" s="153" customFormat="1" ht="37.5" x14ac:dyDescent="0.2">
      <c r="A665" s="102"/>
      <c r="B665" s="148" t="s">
        <v>906</v>
      </c>
      <c r="C665" s="149">
        <v>1</v>
      </c>
      <c r="D665" s="128" t="s">
        <v>398</v>
      </c>
      <c r="E665" s="128" t="s">
        <v>174</v>
      </c>
      <c r="F665" s="150">
        <v>0</v>
      </c>
      <c r="G665" s="150">
        <v>48</v>
      </c>
      <c r="H665" s="151">
        <v>96</v>
      </c>
      <c r="I665" s="150">
        <v>96</v>
      </c>
      <c r="J665" s="150">
        <v>0</v>
      </c>
      <c r="K665" s="150">
        <f t="shared" si="32"/>
        <v>240</v>
      </c>
      <c r="L665" s="128" t="s">
        <v>77</v>
      </c>
      <c r="M665" s="152"/>
      <c r="N665" s="102"/>
      <c r="O665" s="152" t="s">
        <v>90</v>
      </c>
      <c r="P665" s="152" t="s">
        <v>84</v>
      </c>
      <c r="Q665" s="102"/>
    </row>
    <row r="666" spans="1:17" s="153" customFormat="1" ht="37.5" x14ac:dyDescent="0.2">
      <c r="A666" s="102"/>
      <c r="B666" s="148" t="s">
        <v>907</v>
      </c>
      <c r="C666" s="149">
        <v>1</v>
      </c>
      <c r="D666" s="128" t="s">
        <v>398</v>
      </c>
      <c r="E666" s="128" t="s">
        <v>174</v>
      </c>
      <c r="F666" s="150">
        <v>0</v>
      </c>
      <c r="G666" s="150">
        <v>58</v>
      </c>
      <c r="H666" s="151">
        <v>116</v>
      </c>
      <c r="I666" s="150">
        <v>116</v>
      </c>
      <c r="J666" s="150">
        <v>0</v>
      </c>
      <c r="K666" s="150">
        <f t="shared" si="32"/>
        <v>290</v>
      </c>
      <c r="L666" s="128" t="s">
        <v>77</v>
      </c>
      <c r="M666" s="152"/>
      <c r="N666" s="102"/>
      <c r="O666" s="152" t="s">
        <v>94</v>
      </c>
      <c r="P666" s="152" t="s">
        <v>95</v>
      </c>
      <c r="Q666" s="102"/>
    </row>
    <row r="667" spans="1:17" s="153" customFormat="1" ht="37.5" x14ac:dyDescent="0.2">
      <c r="A667" s="102"/>
      <c r="B667" s="148" t="s">
        <v>908</v>
      </c>
      <c r="C667" s="149">
        <v>1</v>
      </c>
      <c r="D667" s="128" t="s">
        <v>398</v>
      </c>
      <c r="E667" s="128" t="s">
        <v>174</v>
      </c>
      <c r="F667" s="150">
        <v>0</v>
      </c>
      <c r="G667" s="150">
        <v>78</v>
      </c>
      <c r="H667" s="151">
        <v>156</v>
      </c>
      <c r="I667" s="150">
        <v>156</v>
      </c>
      <c r="J667" s="150">
        <v>0</v>
      </c>
      <c r="K667" s="150">
        <f t="shared" si="32"/>
        <v>390</v>
      </c>
      <c r="L667" s="128" t="s">
        <v>77</v>
      </c>
      <c r="M667" s="152"/>
      <c r="N667" s="102"/>
      <c r="O667" s="152" t="s">
        <v>136</v>
      </c>
      <c r="P667" s="152" t="s">
        <v>132</v>
      </c>
      <c r="Q667" s="102"/>
    </row>
    <row r="668" spans="1:17" s="153" customFormat="1" ht="37.5" x14ac:dyDescent="0.2">
      <c r="A668" s="102"/>
      <c r="B668" s="148" t="s">
        <v>909</v>
      </c>
      <c r="C668" s="149">
        <v>1</v>
      </c>
      <c r="D668" s="128" t="s">
        <v>398</v>
      </c>
      <c r="E668" s="128" t="s">
        <v>174</v>
      </c>
      <c r="F668" s="150">
        <v>0</v>
      </c>
      <c r="G668" s="150">
        <v>36</v>
      </c>
      <c r="H668" s="151">
        <v>72</v>
      </c>
      <c r="I668" s="150">
        <v>72</v>
      </c>
      <c r="J668" s="150">
        <v>0</v>
      </c>
      <c r="K668" s="150">
        <f t="shared" si="32"/>
        <v>180</v>
      </c>
      <c r="L668" s="128" t="s">
        <v>77</v>
      </c>
      <c r="M668" s="152"/>
      <c r="N668" s="102"/>
      <c r="O668" s="152" t="s">
        <v>910</v>
      </c>
      <c r="P668" s="152" t="s">
        <v>155</v>
      </c>
      <c r="Q668" s="102"/>
    </row>
    <row r="669" spans="1:17" s="153" customFormat="1" ht="37.5" x14ac:dyDescent="0.2">
      <c r="A669" s="102"/>
      <c r="B669" s="148" t="s">
        <v>911</v>
      </c>
      <c r="C669" s="149">
        <v>1</v>
      </c>
      <c r="D669" s="128" t="s">
        <v>398</v>
      </c>
      <c r="E669" s="128" t="s">
        <v>174</v>
      </c>
      <c r="F669" s="150">
        <v>0</v>
      </c>
      <c r="G669" s="150">
        <v>40</v>
      </c>
      <c r="H669" s="151">
        <v>80</v>
      </c>
      <c r="I669" s="150">
        <v>80</v>
      </c>
      <c r="J669" s="150">
        <v>0</v>
      </c>
      <c r="K669" s="150">
        <f t="shared" si="32"/>
        <v>200</v>
      </c>
      <c r="L669" s="128" t="s">
        <v>77</v>
      </c>
      <c r="M669" s="152"/>
      <c r="N669" s="102"/>
      <c r="O669" s="152" t="s">
        <v>181</v>
      </c>
      <c r="P669" s="152" t="s">
        <v>155</v>
      </c>
      <c r="Q669" s="102"/>
    </row>
    <row r="670" spans="1:17" s="153" customFormat="1" ht="37.5" x14ac:dyDescent="0.2">
      <c r="A670" s="102"/>
      <c r="B670" s="148" t="s">
        <v>912</v>
      </c>
      <c r="C670" s="149">
        <v>1</v>
      </c>
      <c r="D670" s="128" t="s">
        <v>398</v>
      </c>
      <c r="E670" s="128" t="s">
        <v>86</v>
      </c>
      <c r="F670" s="150">
        <v>66.961922999999999</v>
      </c>
      <c r="G670" s="150">
        <v>0</v>
      </c>
      <c r="H670" s="151">
        <v>91.02</v>
      </c>
      <c r="I670" s="150">
        <v>0</v>
      </c>
      <c r="J670" s="150">
        <v>0</v>
      </c>
      <c r="K670" s="150">
        <f t="shared" si="32"/>
        <v>157.98192299999999</v>
      </c>
      <c r="L670" s="128" t="s">
        <v>77</v>
      </c>
      <c r="M670" s="152"/>
      <c r="N670" s="102"/>
      <c r="O670" s="152" t="s">
        <v>104</v>
      </c>
      <c r="P670" s="152" t="s">
        <v>84</v>
      </c>
      <c r="Q670" s="102"/>
    </row>
    <row r="671" spans="1:17" s="137" customFormat="1" x14ac:dyDescent="0.45">
      <c r="A671" s="143"/>
      <c r="B671" s="166" t="s">
        <v>17</v>
      </c>
      <c r="C671" s="144"/>
      <c r="D671" s="145"/>
      <c r="E671" s="145"/>
      <c r="F671" s="146"/>
      <c r="G671" s="146"/>
      <c r="H671" s="146">
        <f>SUM(H673:H676)</f>
        <v>528</v>
      </c>
      <c r="I671" s="146">
        <f>SUM(I673:I676)</f>
        <v>1056</v>
      </c>
      <c r="J671" s="146">
        <f>SUM(J673:J676)</f>
        <v>1056</v>
      </c>
      <c r="K671" s="146">
        <f t="shared" si="32"/>
        <v>2640</v>
      </c>
      <c r="L671" s="145"/>
      <c r="M671" s="145"/>
      <c r="N671" s="143"/>
      <c r="O671" s="145"/>
      <c r="P671" s="145"/>
      <c r="Q671" s="143"/>
    </row>
    <row r="672" spans="1:17" s="153" customFormat="1" x14ac:dyDescent="0.45">
      <c r="A672" s="102"/>
      <c r="B672" s="106" t="s">
        <v>79</v>
      </c>
      <c r="C672" s="149"/>
      <c r="D672" s="128"/>
      <c r="E672" s="128"/>
      <c r="F672" s="150"/>
      <c r="G672" s="150"/>
      <c r="H672" s="151"/>
      <c r="I672" s="150"/>
      <c r="J672" s="150"/>
      <c r="K672" s="150"/>
      <c r="L672" s="128"/>
      <c r="M672" s="152"/>
      <c r="N672" s="102"/>
      <c r="O672" s="152"/>
      <c r="P672" s="152"/>
      <c r="Q672" s="102"/>
    </row>
    <row r="673" spans="1:17" s="153" customFormat="1" ht="37.5" x14ac:dyDescent="0.2">
      <c r="A673" s="102"/>
      <c r="B673" s="148" t="s">
        <v>913</v>
      </c>
      <c r="C673" s="149">
        <v>1</v>
      </c>
      <c r="D673" s="128" t="s">
        <v>398</v>
      </c>
      <c r="E673" s="128" t="s">
        <v>179</v>
      </c>
      <c r="F673" s="150"/>
      <c r="G673" s="150"/>
      <c r="H673" s="151">
        <v>64</v>
      </c>
      <c r="I673" s="150">
        <v>128</v>
      </c>
      <c r="J673" s="150">
        <v>128</v>
      </c>
      <c r="K673" s="150">
        <f t="shared" si="32"/>
        <v>320</v>
      </c>
      <c r="L673" s="128" t="s">
        <v>74</v>
      </c>
      <c r="M673" s="152"/>
      <c r="N673" s="102"/>
      <c r="O673" s="152" t="s">
        <v>910</v>
      </c>
      <c r="P673" s="152" t="s">
        <v>155</v>
      </c>
      <c r="Q673" s="102"/>
    </row>
    <row r="674" spans="1:17" s="153" customFormat="1" ht="37.5" x14ac:dyDescent="0.2">
      <c r="A674" s="102"/>
      <c r="B674" s="148" t="s">
        <v>914</v>
      </c>
      <c r="C674" s="149">
        <v>1</v>
      </c>
      <c r="D674" s="128" t="s">
        <v>398</v>
      </c>
      <c r="E674" s="128" t="s">
        <v>179</v>
      </c>
      <c r="F674" s="150"/>
      <c r="G674" s="150"/>
      <c r="H674" s="151">
        <v>110</v>
      </c>
      <c r="I674" s="150">
        <v>220</v>
      </c>
      <c r="J674" s="150">
        <v>220</v>
      </c>
      <c r="K674" s="150">
        <f t="shared" si="32"/>
        <v>550</v>
      </c>
      <c r="L674" s="128" t="s">
        <v>74</v>
      </c>
      <c r="M674" s="152"/>
      <c r="N674" s="102"/>
      <c r="O674" s="152" t="s">
        <v>220</v>
      </c>
      <c r="P674" s="152" t="s">
        <v>155</v>
      </c>
      <c r="Q674" s="102"/>
    </row>
    <row r="675" spans="1:17" s="153" customFormat="1" ht="37.5" x14ac:dyDescent="0.2">
      <c r="A675" s="102"/>
      <c r="B675" s="148" t="s">
        <v>915</v>
      </c>
      <c r="C675" s="149">
        <v>1</v>
      </c>
      <c r="D675" s="128" t="s">
        <v>398</v>
      </c>
      <c r="E675" s="128" t="s">
        <v>179</v>
      </c>
      <c r="F675" s="150"/>
      <c r="G675" s="150"/>
      <c r="H675" s="151">
        <v>48</v>
      </c>
      <c r="I675" s="150">
        <v>96</v>
      </c>
      <c r="J675" s="150">
        <v>96</v>
      </c>
      <c r="K675" s="150">
        <f t="shared" si="32"/>
        <v>240</v>
      </c>
      <c r="L675" s="128" t="s">
        <v>74</v>
      </c>
      <c r="M675" s="152"/>
      <c r="N675" s="102"/>
      <c r="O675" s="152" t="s">
        <v>181</v>
      </c>
      <c r="P675" s="152" t="s">
        <v>155</v>
      </c>
      <c r="Q675" s="102"/>
    </row>
    <row r="676" spans="1:17" s="153" customFormat="1" ht="37.5" x14ac:dyDescent="0.2">
      <c r="A676" s="102"/>
      <c r="B676" s="148" t="s">
        <v>916</v>
      </c>
      <c r="C676" s="149">
        <v>1</v>
      </c>
      <c r="D676" s="128" t="s">
        <v>398</v>
      </c>
      <c r="E676" s="128" t="s">
        <v>179</v>
      </c>
      <c r="F676" s="150"/>
      <c r="G676" s="150"/>
      <c r="H676" s="151">
        <v>306</v>
      </c>
      <c r="I676" s="150">
        <v>612</v>
      </c>
      <c r="J676" s="150">
        <v>612</v>
      </c>
      <c r="K676" s="150">
        <f t="shared" si="32"/>
        <v>1530</v>
      </c>
      <c r="L676" s="128" t="s">
        <v>74</v>
      </c>
      <c r="M676" s="152"/>
      <c r="N676" s="102"/>
      <c r="O676" s="152" t="s">
        <v>94</v>
      </c>
      <c r="P676" s="152" t="s">
        <v>917</v>
      </c>
      <c r="Q676" s="102"/>
    </row>
    <row r="677" spans="1:17" s="137" customFormat="1" x14ac:dyDescent="0.2">
      <c r="A677" s="156"/>
      <c r="B677" s="156" t="s">
        <v>918</v>
      </c>
      <c r="C677" s="157"/>
      <c r="D677" s="158"/>
      <c r="E677" s="158"/>
      <c r="F677" s="159">
        <f>+F678+F706</f>
        <v>4298.4790000000003</v>
      </c>
      <c r="G677" s="159">
        <f>+G678+G706</f>
        <v>3098.6300999999999</v>
      </c>
      <c r="H677" s="159">
        <f>+H678+H706</f>
        <v>5514.9285</v>
      </c>
      <c r="I677" s="159">
        <f>+I678+I706</f>
        <v>3096.2444</v>
      </c>
      <c r="J677" s="159">
        <f>+J678+J706</f>
        <v>420</v>
      </c>
      <c r="K677" s="159">
        <f>SUM(F677:J677)</f>
        <v>16428.281999999999</v>
      </c>
      <c r="L677" s="158"/>
      <c r="M677" s="158"/>
      <c r="N677" s="156"/>
      <c r="O677" s="158"/>
      <c r="P677" s="158"/>
      <c r="Q677" s="156"/>
    </row>
    <row r="678" spans="1:17" s="137" customFormat="1" x14ac:dyDescent="0.2">
      <c r="A678" s="143"/>
      <c r="B678" s="161" t="s">
        <v>18</v>
      </c>
      <c r="C678" s="144"/>
      <c r="D678" s="145"/>
      <c r="E678" s="145"/>
      <c r="F678" s="146">
        <f>SUM(F680:F704)</f>
        <v>4298.4790000000003</v>
      </c>
      <c r="G678" s="146">
        <f>SUM(G680:G704)</f>
        <v>3098.6300999999999</v>
      </c>
      <c r="H678" s="146">
        <f>SUM(H680:H704)</f>
        <v>5304.9285</v>
      </c>
      <c r="I678" s="146">
        <f>SUM(I680:I704)</f>
        <v>2676.2444</v>
      </c>
      <c r="J678" s="146">
        <f>SUM(J680:J704)</f>
        <v>0</v>
      </c>
      <c r="K678" s="146">
        <f t="shared" ref="K678" si="52">SUM(F678:J678)</f>
        <v>15378.281999999999</v>
      </c>
      <c r="L678" s="145"/>
      <c r="M678" s="145"/>
      <c r="N678" s="143"/>
      <c r="O678" s="145"/>
      <c r="P678" s="145"/>
      <c r="Q678" s="143"/>
    </row>
    <row r="679" spans="1:17" s="137" customFormat="1" x14ac:dyDescent="0.2">
      <c r="A679" s="122"/>
      <c r="B679" s="115" t="s">
        <v>79</v>
      </c>
      <c r="C679" s="139"/>
      <c r="D679" s="101"/>
      <c r="E679" s="101"/>
      <c r="F679" s="140"/>
      <c r="G679" s="140"/>
      <c r="H679" s="141"/>
      <c r="I679" s="140"/>
      <c r="J679" s="140"/>
      <c r="K679" s="140"/>
      <c r="L679" s="101"/>
      <c r="M679" s="142"/>
      <c r="N679" s="122"/>
      <c r="O679" s="142"/>
      <c r="P679" s="142"/>
      <c r="Q679" s="122"/>
    </row>
    <row r="680" spans="1:17" s="153" customFormat="1" ht="37.5" x14ac:dyDescent="0.2">
      <c r="A680" s="102"/>
      <c r="B680" s="148" t="s">
        <v>919</v>
      </c>
      <c r="C680" s="149">
        <v>23.45</v>
      </c>
      <c r="D680" s="128" t="s">
        <v>81</v>
      </c>
      <c r="E680" s="128" t="s">
        <v>86</v>
      </c>
      <c r="F680" s="150">
        <v>582.88099999999997</v>
      </c>
      <c r="G680" s="150">
        <v>176.34800000000001</v>
      </c>
      <c r="H680" s="151">
        <v>226.24299999999999</v>
      </c>
      <c r="I680" s="151"/>
      <c r="J680" s="150"/>
      <c r="K680" s="150">
        <f>SUM(F680:J680)</f>
        <v>985.47199999999998</v>
      </c>
      <c r="L680" s="128" t="s">
        <v>77</v>
      </c>
      <c r="M680" s="152"/>
      <c r="N680" s="102"/>
      <c r="O680" s="152" t="s">
        <v>920</v>
      </c>
      <c r="P680" s="152" t="s">
        <v>132</v>
      </c>
      <c r="Q680" s="102"/>
    </row>
    <row r="681" spans="1:17" s="153" customFormat="1" x14ac:dyDescent="0.2">
      <c r="A681" s="102"/>
      <c r="B681" s="148" t="s">
        <v>921</v>
      </c>
      <c r="C681" s="149"/>
      <c r="D681" s="128"/>
      <c r="E681" s="128"/>
      <c r="F681" s="150">
        <v>0</v>
      </c>
      <c r="G681" s="150">
        <v>0</v>
      </c>
      <c r="H681" s="150">
        <v>0</v>
      </c>
      <c r="I681" s="151">
        <v>0</v>
      </c>
      <c r="J681" s="150"/>
      <c r="K681" s="150">
        <f t="shared" ref="K681:K704" si="53">SUM(F681:J681)</f>
        <v>0</v>
      </c>
      <c r="L681" s="128"/>
      <c r="M681" s="152"/>
      <c r="N681" s="102"/>
      <c r="O681" s="152"/>
      <c r="P681" s="152"/>
      <c r="Q681" s="102"/>
    </row>
    <row r="682" spans="1:17" s="153" customFormat="1" ht="37.5" x14ac:dyDescent="0.2">
      <c r="A682" s="102"/>
      <c r="B682" s="202" t="s">
        <v>922</v>
      </c>
      <c r="C682" s="149">
        <v>4.0999999999999996</v>
      </c>
      <c r="D682" s="128" t="s">
        <v>81</v>
      </c>
      <c r="E682" s="128" t="s">
        <v>923</v>
      </c>
      <c r="F682" s="150">
        <v>136.4127</v>
      </c>
      <c r="G682" s="150">
        <v>0</v>
      </c>
      <c r="H682" s="151">
        <v>123.5874</v>
      </c>
      <c r="I682" s="150">
        <v>35.471899999999998</v>
      </c>
      <c r="J682" s="150"/>
      <c r="K682" s="150">
        <f t="shared" si="53"/>
        <v>295.47199999999998</v>
      </c>
      <c r="L682" s="128" t="s">
        <v>77</v>
      </c>
      <c r="M682" s="152"/>
      <c r="N682" s="102"/>
      <c r="O682" s="152" t="s">
        <v>224</v>
      </c>
      <c r="P682" s="152" t="s">
        <v>155</v>
      </c>
      <c r="Q682" s="102"/>
    </row>
    <row r="683" spans="1:17" s="153" customFormat="1" ht="37.5" x14ac:dyDescent="0.2">
      <c r="A683" s="102"/>
      <c r="B683" s="202" t="s">
        <v>924</v>
      </c>
      <c r="C683" s="149">
        <v>1.3959999999999999</v>
      </c>
      <c r="D683" s="128" t="s">
        <v>81</v>
      </c>
      <c r="E683" s="128" t="s">
        <v>923</v>
      </c>
      <c r="F683" s="150">
        <v>46.459299999999999</v>
      </c>
      <c r="G683" s="150">
        <v>0</v>
      </c>
      <c r="H683" s="151">
        <v>95</v>
      </c>
      <c r="I683" s="150">
        <v>26.540700000000001</v>
      </c>
      <c r="J683" s="150"/>
      <c r="K683" s="150">
        <f t="shared" si="53"/>
        <v>168</v>
      </c>
      <c r="L683" s="128" t="s">
        <v>77</v>
      </c>
      <c r="M683" s="152"/>
      <c r="N683" s="102"/>
      <c r="O683" s="152" t="s">
        <v>224</v>
      </c>
      <c r="P683" s="152" t="s">
        <v>155</v>
      </c>
      <c r="Q683" s="102"/>
    </row>
    <row r="684" spans="1:17" s="153" customFormat="1" ht="37.5" x14ac:dyDescent="0.2">
      <c r="A684" s="102"/>
      <c r="B684" s="148" t="s">
        <v>925</v>
      </c>
      <c r="C684" s="149">
        <v>30.481000000000002</v>
      </c>
      <c r="D684" s="128" t="s">
        <v>81</v>
      </c>
      <c r="E684" s="128" t="s">
        <v>153</v>
      </c>
      <c r="F684" s="150">
        <v>604.62699999999995</v>
      </c>
      <c r="G684" s="150">
        <v>394.62670000000003</v>
      </c>
      <c r="H684" s="151">
        <v>393.54629999999997</v>
      </c>
      <c r="I684" s="150">
        <v>0</v>
      </c>
      <c r="J684" s="150"/>
      <c r="K684" s="150">
        <f t="shared" si="53"/>
        <v>1392.8</v>
      </c>
      <c r="L684" s="128" t="s">
        <v>77</v>
      </c>
      <c r="M684" s="152"/>
      <c r="N684" s="102"/>
      <c r="O684" s="152" t="s">
        <v>378</v>
      </c>
      <c r="P684" s="152" t="s">
        <v>95</v>
      </c>
      <c r="Q684" s="102"/>
    </row>
    <row r="685" spans="1:17" s="153" customFormat="1" ht="37.5" x14ac:dyDescent="0.2">
      <c r="A685" s="102"/>
      <c r="B685" s="148" t="s">
        <v>926</v>
      </c>
      <c r="C685" s="149"/>
      <c r="D685" s="128"/>
      <c r="E685" s="128"/>
      <c r="F685" s="150">
        <v>0</v>
      </c>
      <c r="G685" s="150">
        <v>0</v>
      </c>
      <c r="H685" s="151">
        <v>0</v>
      </c>
      <c r="I685" s="150">
        <v>0</v>
      </c>
      <c r="J685" s="150"/>
      <c r="K685" s="150">
        <f t="shared" si="53"/>
        <v>0</v>
      </c>
      <c r="L685" s="128"/>
      <c r="M685" s="152"/>
      <c r="N685" s="102"/>
      <c r="O685" s="152"/>
      <c r="P685" s="152"/>
      <c r="Q685" s="102"/>
    </row>
    <row r="686" spans="1:17" s="153" customFormat="1" ht="56.25" x14ac:dyDescent="0.2">
      <c r="A686" s="102"/>
      <c r="B686" s="202" t="s">
        <v>927</v>
      </c>
      <c r="C686" s="149">
        <v>10.5</v>
      </c>
      <c r="D686" s="128" t="s">
        <v>81</v>
      </c>
      <c r="E686" s="128" t="s">
        <v>153</v>
      </c>
      <c r="F686" s="150">
        <v>393.05119999999999</v>
      </c>
      <c r="G686" s="150">
        <v>237.8</v>
      </c>
      <c r="H686" s="151">
        <v>376.30669999999998</v>
      </c>
      <c r="I686" s="150">
        <v>0</v>
      </c>
      <c r="J686" s="150"/>
      <c r="K686" s="150">
        <f t="shared" si="53"/>
        <v>1007.1579</v>
      </c>
      <c r="L686" s="128" t="s">
        <v>77</v>
      </c>
      <c r="M686" s="152"/>
      <c r="N686" s="102"/>
      <c r="O686" s="152" t="s">
        <v>439</v>
      </c>
      <c r="P686" s="152" t="s">
        <v>132</v>
      </c>
      <c r="Q686" s="102"/>
    </row>
    <row r="687" spans="1:17" s="153" customFormat="1" ht="56.25" x14ac:dyDescent="0.2">
      <c r="A687" s="102"/>
      <c r="B687" s="202" t="s">
        <v>928</v>
      </c>
      <c r="C687" s="149">
        <v>14.711</v>
      </c>
      <c r="D687" s="128" t="s">
        <v>81</v>
      </c>
      <c r="E687" s="128" t="s">
        <v>153</v>
      </c>
      <c r="F687" s="150">
        <v>366.06720000000001</v>
      </c>
      <c r="G687" s="150">
        <v>231.9</v>
      </c>
      <c r="H687" s="151">
        <v>294.90559999999999</v>
      </c>
      <c r="I687" s="150">
        <v>0</v>
      </c>
      <c r="J687" s="150"/>
      <c r="K687" s="150">
        <f t="shared" si="53"/>
        <v>892.8728000000001</v>
      </c>
      <c r="L687" s="128" t="s">
        <v>77</v>
      </c>
      <c r="M687" s="152"/>
      <c r="N687" s="102"/>
      <c r="O687" s="152" t="s">
        <v>439</v>
      </c>
      <c r="P687" s="152" t="s">
        <v>132</v>
      </c>
      <c r="Q687" s="102"/>
    </row>
    <row r="688" spans="1:17" s="153" customFormat="1" ht="37.5" x14ac:dyDescent="0.2">
      <c r="A688" s="102"/>
      <c r="B688" s="148" t="s">
        <v>929</v>
      </c>
      <c r="C688" s="149">
        <v>19.963999999999999</v>
      </c>
      <c r="D688" s="128" t="s">
        <v>81</v>
      </c>
      <c r="E688" s="128" t="s">
        <v>153</v>
      </c>
      <c r="F688" s="150">
        <v>324.95929999999998</v>
      </c>
      <c r="G688" s="150">
        <v>196.82900000000001</v>
      </c>
      <c r="H688" s="151">
        <v>378.73770000000002</v>
      </c>
      <c r="I688" s="150">
        <v>0</v>
      </c>
      <c r="J688" s="150"/>
      <c r="K688" s="150">
        <f t="shared" si="53"/>
        <v>900.52599999999995</v>
      </c>
      <c r="L688" s="128" t="s">
        <v>77</v>
      </c>
      <c r="M688" s="152"/>
      <c r="N688" s="102"/>
      <c r="O688" s="152" t="s">
        <v>439</v>
      </c>
      <c r="P688" s="152" t="s">
        <v>132</v>
      </c>
      <c r="Q688" s="102"/>
    </row>
    <row r="689" spans="1:17" s="153" customFormat="1" ht="37.5" x14ac:dyDescent="0.2">
      <c r="A689" s="102"/>
      <c r="B689" s="148" t="s">
        <v>930</v>
      </c>
      <c r="C689" s="149">
        <v>18.64</v>
      </c>
      <c r="D689" s="128" t="s">
        <v>81</v>
      </c>
      <c r="E689" s="128" t="s">
        <v>153</v>
      </c>
      <c r="F689" s="150">
        <v>254.88159999999999</v>
      </c>
      <c r="G689" s="150">
        <v>306.07240000000002</v>
      </c>
      <c r="H689" s="151">
        <v>87.087800000000001</v>
      </c>
      <c r="I689" s="150">
        <v>0</v>
      </c>
      <c r="J689" s="150"/>
      <c r="K689" s="150">
        <f t="shared" si="53"/>
        <v>648.04179999999997</v>
      </c>
      <c r="L689" s="128" t="s">
        <v>77</v>
      </c>
      <c r="M689" s="152"/>
      <c r="N689" s="102"/>
      <c r="O689" s="152" t="s">
        <v>466</v>
      </c>
      <c r="P689" s="152" t="s">
        <v>95</v>
      </c>
      <c r="Q689" s="102"/>
    </row>
    <row r="690" spans="1:17" s="153" customFormat="1" x14ac:dyDescent="0.2">
      <c r="A690" s="102"/>
      <c r="B690" s="148" t="s">
        <v>931</v>
      </c>
      <c r="C690" s="149"/>
      <c r="D690" s="128"/>
      <c r="E690" s="128"/>
      <c r="F690" s="150">
        <v>0</v>
      </c>
      <c r="G690" s="150">
        <v>0</v>
      </c>
      <c r="H690" s="151">
        <v>0</v>
      </c>
      <c r="I690" s="150">
        <v>0</v>
      </c>
      <c r="J690" s="150"/>
      <c r="K690" s="150">
        <f t="shared" si="53"/>
        <v>0</v>
      </c>
      <c r="L690" s="128"/>
      <c r="M690" s="152"/>
      <c r="N690" s="102"/>
      <c r="O690" s="152"/>
      <c r="P690" s="152"/>
      <c r="Q690" s="102"/>
    </row>
    <row r="691" spans="1:17" s="153" customFormat="1" ht="37.5" x14ac:dyDescent="0.2">
      <c r="A691" s="102"/>
      <c r="B691" s="202" t="s">
        <v>932</v>
      </c>
      <c r="C691" s="149">
        <v>12</v>
      </c>
      <c r="D691" s="128" t="s">
        <v>81</v>
      </c>
      <c r="E691" s="128" t="s">
        <v>101</v>
      </c>
      <c r="F691" s="150">
        <v>112.5</v>
      </c>
      <c r="G691" s="150">
        <v>119.53</v>
      </c>
      <c r="H691" s="151">
        <v>276.5625</v>
      </c>
      <c r="I691" s="150">
        <v>241.4075</v>
      </c>
      <c r="J691" s="150"/>
      <c r="K691" s="150">
        <f t="shared" si="53"/>
        <v>750</v>
      </c>
      <c r="L691" s="128" t="s">
        <v>77</v>
      </c>
      <c r="M691" s="152"/>
      <c r="N691" s="102"/>
      <c r="O691" s="152" t="s">
        <v>172</v>
      </c>
      <c r="P691" s="152" t="s">
        <v>166</v>
      </c>
      <c r="Q691" s="102"/>
    </row>
    <row r="692" spans="1:17" s="153" customFormat="1" ht="37.5" x14ac:dyDescent="0.2">
      <c r="A692" s="102"/>
      <c r="B692" s="202" t="s">
        <v>933</v>
      </c>
      <c r="C692" s="149">
        <v>11</v>
      </c>
      <c r="D692" s="128" t="s">
        <v>81</v>
      </c>
      <c r="E692" s="128" t="s">
        <v>101</v>
      </c>
      <c r="F692" s="150">
        <v>112.5</v>
      </c>
      <c r="G692" s="150">
        <v>166.30500000000001</v>
      </c>
      <c r="H692" s="151">
        <v>332.6087</v>
      </c>
      <c r="I692" s="150">
        <v>138.58629999999999</v>
      </c>
      <c r="J692" s="150"/>
      <c r="K692" s="150">
        <f t="shared" si="53"/>
        <v>750</v>
      </c>
      <c r="L692" s="128" t="s">
        <v>77</v>
      </c>
      <c r="M692" s="152"/>
      <c r="N692" s="102"/>
      <c r="O692" s="152" t="s">
        <v>172</v>
      </c>
      <c r="P692" s="152" t="s">
        <v>166</v>
      </c>
      <c r="Q692" s="102"/>
    </row>
    <row r="693" spans="1:17" s="153" customFormat="1" ht="37.5" x14ac:dyDescent="0.2">
      <c r="A693" s="102"/>
      <c r="B693" s="202" t="s">
        <v>934</v>
      </c>
      <c r="C693" s="149">
        <v>14.019</v>
      </c>
      <c r="D693" s="128" t="s">
        <v>81</v>
      </c>
      <c r="E693" s="128" t="s">
        <v>160</v>
      </c>
      <c r="F693" s="150">
        <v>105</v>
      </c>
      <c r="G693" s="150">
        <v>155.2175</v>
      </c>
      <c r="H693" s="151">
        <v>439.78250000000003</v>
      </c>
      <c r="I693" s="150">
        <v>0</v>
      </c>
      <c r="J693" s="150"/>
      <c r="K693" s="150">
        <f t="shared" si="53"/>
        <v>700</v>
      </c>
      <c r="L693" s="128" t="s">
        <v>77</v>
      </c>
      <c r="M693" s="152"/>
      <c r="N693" s="102"/>
      <c r="O693" s="152" t="s">
        <v>172</v>
      </c>
      <c r="P693" s="152" t="s">
        <v>166</v>
      </c>
      <c r="Q693" s="102"/>
    </row>
    <row r="694" spans="1:17" s="153" customFormat="1" x14ac:dyDescent="0.2">
      <c r="A694" s="102"/>
      <c r="B694" s="148" t="s">
        <v>935</v>
      </c>
      <c r="C694" s="149"/>
      <c r="D694" s="128"/>
      <c r="E694" s="128"/>
      <c r="F694" s="150">
        <v>0</v>
      </c>
      <c r="G694" s="150">
        <v>0</v>
      </c>
      <c r="H694" s="151">
        <v>0</v>
      </c>
      <c r="I694" s="150">
        <v>0</v>
      </c>
      <c r="J694" s="150"/>
      <c r="K694" s="150">
        <f t="shared" si="53"/>
        <v>0</v>
      </c>
      <c r="L694" s="128"/>
      <c r="M694" s="152"/>
      <c r="N694" s="102"/>
      <c r="O694" s="152"/>
      <c r="P694" s="152"/>
      <c r="Q694" s="102"/>
    </row>
    <row r="695" spans="1:17" s="153" customFormat="1" ht="37.5" x14ac:dyDescent="0.2">
      <c r="A695" s="102"/>
      <c r="B695" s="202" t="s">
        <v>936</v>
      </c>
      <c r="C695" s="149">
        <v>14.257</v>
      </c>
      <c r="D695" s="128" t="s">
        <v>81</v>
      </c>
      <c r="E695" s="128" t="s">
        <v>101</v>
      </c>
      <c r="F695" s="150">
        <v>105</v>
      </c>
      <c r="G695" s="150">
        <v>105</v>
      </c>
      <c r="H695" s="151">
        <v>191.66499999999999</v>
      </c>
      <c r="I695" s="150">
        <v>267.77539999999999</v>
      </c>
      <c r="J695" s="150"/>
      <c r="K695" s="150">
        <f t="shared" si="53"/>
        <v>669.44039999999995</v>
      </c>
      <c r="L695" s="128" t="s">
        <v>77</v>
      </c>
      <c r="M695" s="152"/>
      <c r="N695" s="102"/>
      <c r="O695" s="152" t="s">
        <v>378</v>
      </c>
      <c r="P695" s="152" t="s">
        <v>95</v>
      </c>
      <c r="Q695" s="102"/>
    </row>
    <row r="696" spans="1:17" s="153" customFormat="1" ht="37.5" x14ac:dyDescent="0.2">
      <c r="A696" s="102"/>
      <c r="B696" s="202" t="s">
        <v>937</v>
      </c>
      <c r="C696" s="149">
        <v>12.65</v>
      </c>
      <c r="D696" s="128" t="s">
        <v>81</v>
      </c>
      <c r="E696" s="128" t="s">
        <v>101</v>
      </c>
      <c r="F696" s="150">
        <v>94.5</v>
      </c>
      <c r="G696" s="150">
        <v>94.5</v>
      </c>
      <c r="H696" s="151">
        <v>177.303</v>
      </c>
      <c r="I696" s="150">
        <v>244.20099999999999</v>
      </c>
      <c r="J696" s="150"/>
      <c r="K696" s="150">
        <f t="shared" si="53"/>
        <v>610.50400000000002</v>
      </c>
      <c r="L696" s="128" t="s">
        <v>77</v>
      </c>
      <c r="M696" s="152"/>
      <c r="N696" s="102"/>
      <c r="O696" s="152" t="s">
        <v>865</v>
      </c>
      <c r="P696" s="152" t="s">
        <v>95</v>
      </c>
      <c r="Q696" s="102"/>
    </row>
    <row r="697" spans="1:17" s="153" customFormat="1" x14ac:dyDescent="0.2">
      <c r="A697" s="102"/>
      <c r="B697" s="148" t="s">
        <v>938</v>
      </c>
      <c r="C697" s="149"/>
      <c r="D697" s="128"/>
      <c r="E697" s="128"/>
      <c r="F697" s="150">
        <v>0</v>
      </c>
      <c r="G697" s="150">
        <v>0</v>
      </c>
      <c r="H697" s="151">
        <v>0</v>
      </c>
      <c r="I697" s="150">
        <v>0</v>
      </c>
      <c r="J697" s="150"/>
      <c r="K697" s="150">
        <f t="shared" si="53"/>
        <v>0</v>
      </c>
      <c r="L697" s="128"/>
      <c r="M697" s="152"/>
      <c r="N697" s="102"/>
      <c r="O697" s="152"/>
      <c r="P697" s="152"/>
      <c r="Q697" s="102"/>
    </row>
    <row r="698" spans="1:17" s="153" customFormat="1" ht="37.5" x14ac:dyDescent="0.2">
      <c r="A698" s="102"/>
      <c r="B698" s="202" t="s">
        <v>939</v>
      </c>
      <c r="C698" s="149">
        <v>1</v>
      </c>
      <c r="D698" s="128" t="s">
        <v>398</v>
      </c>
      <c r="E698" s="128" t="s">
        <v>101</v>
      </c>
      <c r="F698" s="150">
        <v>240</v>
      </c>
      <c r="G698" s="150">
        <v>226.66650000000001</v>
      </c>
      <c r="H698" s="151">
        <v>455</v>
      </c>
      <c r="I698" s="150">
        <v>622.96780000000001</v>
      </c>
      <c r="J698" s="150"/>
      <c r="K698" s="150">
        <f t="shared" si="53"/>
        <v>1544.6343000000002</v>
      </c>
      <c r="L698" s="128" t="s">
        <v>77</v>
      </c>
      <c r="M698" s="152"/>
      <c r="N698" s="102"/>
      <c r="O698" s="152" t="s">
        <v>466</v>
      </c>
      <c r="P698" s="152" t="s">
        <v>95</v>
      </c>
      <c r="Q698" s="102"/>
    </row>
    <row r="699" spans="1:17" s="153" customFormat="1" ht="37.5" x14ac:dyDescent="0.2">
      <c r="A699" s="102"/>
      <c r="B699" s="202" t="s">
        <v>940</v>
      </c>
      <c r="C699" s="149">
        <v>11.6</v>
      </c>
      <c r="D699" s="128" t="s">
        <v>81</v>
      </c>
      <c r="E699" s="128" t="s">
        <v>101</v>
      </c>
      <c r="F699" s="150">
        <v>105</v>
      </c>
      <c r="G699" s="150">
        <v>162.27250000000001</v>
      </c>
      <c r="H699" s="151">
        <v>403.69589999999999</v>
      </c>
      <c r="I699" s="150">
        <v>0</v>
      </c>
      <c r="J699" s="150"/>
      <c r="K699" s="150">
        <f t="shared" si="53"/>
        <v>670.96839999999997</v>
      </c>
      <c r="L699" s="128" t="s">
        <v>77</v>
      </c>
      <c r="M699" s="152"/>
      <c r="N699" s="102"/>
      <c r="O699" s="152" t="s">
        <v>466</v>
      </c>
      <c r="P699" s="152" t="s">
        <v>95</v>
      </c>
      <c r="Q699" s="102"/>
    </row>
    <row r="700" spans="1:17" s="153" customFormat="1" ht="37.5" x14ac:dyDescent="0.2">
      <c r="A700" s="102"/>
      <c r="B700" s="202" t="s">
        <v>941</v>
      </c>
      <c r="C700" s="149">
        <v>4.5270000000000001</v>
      </c>
      <c r="D700" s="128" t="s">
        <v>81</v>
      </c>
      <c r="E700" s="128" t="s">
        <v>101</v>
      </c>
      <c r="F700" s="150">
        <v>105</v>
      </c>
      <c r="G700" s="150">
        <v>111.5625</v>
      </c>
      <c r="H700" s="151">
        <v>190.38</v>
      </c>
      <c r="I700" s="150">
        <v>271.29379999999998</v>
      </c>
      <c r="J700" s="150"/>
      <c r="K700" s="150">
        <f t="shared" si="53"/>
        <v>678.23630000000003</v>
      </c>
      <c r="L700" s="128" t="s">
        <v>77</v>
      </c>
      <c r="M700" s="152"/>
      <c r="N700" s="102"/>
      <c r="O700" s="152" t="s">
        <v>466</v>
      </c>
      <c r="P700" s="152" t="s">
        <v>95</v>
      </c>
      <c r="Q700" s="102"/>
    </row>
    <row r="701" spans="1:17" s="153" customFormat="1" ht="37.5" x14ac:dyDescent="0.2">
      <c r="A701" s="102"/>
      <c r="B701" s="148" t="s">
        <v>942</v>
      </c>
      <c r="C701" s="149">
        <v>11.5</v>
      </c>
      <c r="D701" s="128" t="s">
        <v>81</v>
      </c>
      <c r="E701" s="128"/>
      <c r="F701" s="150">
        <v>0</v>
      </c>
      <c r="G701" s="150">
        <v>104</v>
      </c>
      <c r="H701" s="151">
        <v>208</v>
      </c>
      <c r="I701" s="150">
        <v>208</v>
      </c>
      <c r="J701" s="150"/>
      <c r="K701" s="150">
        <f t="shared" si="53"/>
        <v>520</v>
      </c>
      <c r="L701" s="128" t="s">
        <v>77</v>
      </c>
      <c r="M701" s="152"/>
      <c r="N701" s="102"/>
      <c r="O701" s="152" t="s">
        <v>402</v>
      </c>
      <c r="P701" s="152" t="s">
        <v>155</v>
      </c>
      <c r="Q701" s="102"/>
    </row>
    <row r="702" spans="1:17" s="153" customFormat="1" ht="37.5" x14ac:dyDescent="0.2">
      <c r="A702" s="102"/>
      <c r="B702" s="148" t="s">
        <v>943</v>
      </c>
      <c r="C702" s="149">
        <v>1</v>
      </c>
      <c r="D702" s="128" t="s">
        <v>398</v>
      </c>
      <c r="E702" s="128" t="s">
        <v>174</v>
      </c>
      <c r="F702" s="150">
        <v>0</v>
      </c>
      <c r="G702" s="150">
        <v>90</v>
      </c>
      <c r="H702" s="151">
        <v>180</v>
      </c>
      <c r="I702" s="150">
        <v>180</v>
      </c>
      <c r="J702" s="150"/>
      <c r="K702" s="150">
        <f t="shared" si="53"/>
        <v>450</v>
      </c>
      <c r="L702" s="128" t="s">
        <v>77</v>
      </c>
      <c r="M702" s="152"/>
      <c r="N702" s="102"/>
      <c r="O702" s="152" t="s">
        <v>122</v>
      </c>
      <c r="P702" s="152" t="s">
        <v>84</v>
      </c>
      <c r="Q702" s="102"/>
    </row>
    <row r="703" spans="1:17" s="153" customFormat="1" ht="37.5" x14ac:dyDescent="0.2">
      <c r="A703" s="102"/>
      <c r="B703" s="148" t="s">
        <v>944</v>
      </c>
      <c r="C703" s="149">
        <v>9.1029999999999998</v>
      </c>
      <c r="D703" s="128" t="s">
        <v>81</v>
      </c>
      <c r="E703" s="128" t="s">
        <v>174</v>
      </c>
      <c r="F703" s="150">
        <v>0</v>
      </c>
      <c r="G703" s="150">
        <v>220</v>
      </c>
      <c r="H703" s="151">
        <v>440</v>
      </c>
      <c r="I703" s="150">
        <v>440</v>
      </c>
      <c r="J703" s="150"/>
      <c r="K703" s="150">
        <f t="shared" si="53"/>
        <v>1100</v>
      </c>
      <c r="L703" s="128" t="s">
        <v>77</v>
      </c>
      <c r="M703" s="152"/>
      <c r="N703" s="102"/>
      <c r="O703" s="152" t="s">
        <v>172</v>
      </c>
      <c r="P703" s="152" t="s">
        <v>166</v>
      </c>
      <c r="Q703" s="102"/>
    </row>
    <row r="704" spans="1:17" s="153" customFormat="1" ht="37.5" x14ac:dyDescent="0.2">
      <c r="A704" s="102"/>
      <c r="B704" s="148" t="s">
        <v>945</v>
      </c>
      <c r="C704" s="149">
        <v>18.853000000000002</v>
      </c>
      <c r="D704" s="128" t="s">
        <v>81</v>
      </c>
      <c r="E704" s="128" t="s">
        <v>251</v>
      </c>
      <c r="F704" s="150">
        <v>609.63969999999995</v>
      </c>
      <c r="G704" s="150">
        <v>0</v>
      </c>
      <c r="H704" s="151">
        <v>34.516399999999997</v>
      </c>
      <c r="I704" s="150">
        <v>0</v>
      </c>
      <c r="J704" s="150"/>
      <c r="K704" s="150">
        <f t="shared" si="53"/>
        <v>644.15609999999992</v>
      </c>
      <c r="L704" s="128" t="s">
        <v>77</v>
      </c>
      <c r="M704" s="152"/>
      <c r="N704" s="102"/>
      <c r="O704" s="152" t="s">
        <v>378</v>
      </c>
      <c r="P704" s="152" t="s">
        <v>95</v>
      </c>
      <c r="Q704" s="102"/>
    </row>
    <row r="705" spans="1:17" s="137" customFormat="1" x14ac:dyDescent="0.2">
      <c r="A705" s="122"/>
      <c r="B705" s="115"/>
      <c r="C705" s="139"/>
      <c r="D705" s="101"/>
      <c r="E705" s="101"/>
      <c r="F705" s="140"/>
      <c r="G705" s="140"/>
      <c r="H705" s="141"/>
      <c r="I705" s="140"/>
      <c r="J705" s="140"/>
      <c r="K705" s="140"/>
      <c r="L705" s="101"/>
      <c r="M705" s="142"/>
      <c r="N705" s="122"/>
      <c r="O705" s="142"/>
      <c r="P705" s="142"/>
      <c r="Q705" s="122"/>
    </row>
    <row r="706" spans="1:17" s="210" customFormat="1" x14ac:dyDescent="0.45">
      <c r="A706" s="203"/>
      <c r="B706" s="161" t="s">
        <v>17</v>
      </c>
      <c r="C706" s="204"/>
      <c r="D706" s="204"/>
      <c r="E706" s="205"/>
      <c r="F706" s="206">
        <f t="shared" ref="F706:K706" si="54">SUM(F708)</f>
        <v>0</v>
      </c>
      <c r="G706" s="206">
        <f t="shared" si="54"/>
        <v>0</v>
      </c>
      <c r="H706" s="206">
        <f t="shared" si="54"/>
        <v>210</v>
      </c>
      <c r="I706" s="206">
        <f t="shared" si="54"/>
        <v>420</v>
      </c>
      <c r="J706" s="206">
        <f t="shared" si="54"/>
        <v>420</v>
      </c>
      <c r="K706" s="206">
        <f t="shared" si="54"/>
        <v>1050</v>
      </c>
      <c r="L706" s="207"/>
      <c r="M706" s="203"/>
      <c r="N706" s="203"/>
      <c r="O706" s="208"/>
      <c r="P706" s="209"/>
      <c r="Q706" s="203"/>
    </row>
    <row r="707" spans="1:17" s="153" customFormat="1" x14ac:dyDescent="0.2">
      <c r="A707" s="102"/>
      <c r="B707" s="115" t="s">
        <v>79</v>
      </c>
      <c r="C707" s="149"/>
      <c r="D707" s="128"/>
      <c r="E707" s="128"/>
      <c r="F707" s="150"/>
      <c r="G707" s="150"/>
      <c r="H707" s="151"/>
      <c r="I707" s="150"/>
      <c r="J707" s="150"/>
      <c r="K707" s="150"/>
      <c r="L707" s="128"/>
      <c r="M707" s="152"/>
      <c r="N707" s="102"/>
      <c r="O707" s="152"/>
      <c r="P707" s="152"/>
      <c r="Q707" s="102"/>
    </row>
    <row r="708" spans="1:17" s="153" customFormat="1" ht="56.25" x14ac:dyDescent="0.2">
      <c r="A708" s="102"/>
      <c r="B708" s="148" t="s">
        <v>946</v>
      </c>
      <c r="C708" s="149">
        <v>16.5</v>
      </c>
      <c r="D708" s="128" t="s">
        <v>81</v>
      </c>
      <c r="E708" s="128" t="s">
        <v>179</v>
      </c>
      <c r="F708" s="150"/>
      <c r="G708" s="150"/>
      <c r="H708" s="151">
        <v>210</v>
      </c>
      <c r="I708" s="150">
        <v>420</v>
      </c>
      <c r="J708" s="150">
        <v>420</v>
      </c>
      <c r="K708" s="150">
        <f>SUM(F708:J708)</f>
        <v>1050</v>
      </c>
      <c r="L708" s="128" t="s">
        <v>517</v>
      </c>
      <c r="M708" s="152"/>
      <c r="N708" s="102"/>
      <c r="O708" s="152" t="s">
        <v>402</v>
      </c>
      <c r="P708" s="152" t="s">
        <v>155</v>
      </c>
      <c r="Q708" s="102"/>
    </row>
    <row r="709" spans="1:17" s="153" customFormat="1" x14ac:dyDescent="0.2">
      <c r="A709" s="102"/>
      <c r="B709" s="148"/>
      <c r="C709" s="149"/>
      <c r="D709" s="128"/>
      <c r="E709" s="128"/>
      <c r="F709" s="150"/>
      <c r="G709" s="150"/>
      <c r="H709" s="151"/>
      <c r="I709" s="150"/>
      <c r="J709" s="150"/>
      <c r="K709" s="150"/>
      <c r="L709" s="128"/>
      <c r="M709" s="152"/>
      <c r="N709" s="102"/>
      <c r="O709" s="152"/>
      <c r="P709" s="152"/>
      <c r="Q709" s="102"/>
    </row>
    <row r="710" spans="1:17" s="137" customFormat="1" x14ac:dyDescent="0.2">
      <c r="A710" s="156"/>
      <c r="B710" s="156" t="s">
        <v>947</v>
      </c>
      <c r="C710" s="157"/>
      <c r="D710" s="158"/>
      <c r="E710" s="158"/>
      <c r="F710" s="159"/>
      <c r="G710" s="159"/>
      <c r="H710" s="159">
        <f>H711</f>
        <v>5542.4369999999999</v>
      </c>
      <c r="I710" s="159"/>
      <c r="J710" s="159"/>
      <c r="K710" s="159">
        <f t="shared" si="32"/>
        <v>5542.4369999999999</v>
      </c>
      <c r="L710" s="158"/>
      <c r="M710" s="158"/>
      <c r="N710" s="156"/>
      <c r="O710" s="158"/>
      <c r="P710" s="158"/>
      <c r="Q710" s="156"/>
    </row>
    <row r="711" spans="1:17" s="137" customFormat="1" x14ac:dyDescent="0.2">
      <c r="A711" s="143"/>
      <c r="B711" s="161" t="s">
        <v>22</v>
      </c>
      <c r="C711" s="144"/>
      <c r="D711" s="145"/>
      <c r="E711" s="145"/>
      <c r="F711" s="146"/>
      <c r="G711" s="146"/>
      <c r="H711" s="146">
        <f>SUM(H712:H715)</f>
        <v>5542.4369999999999</v>
      </c>
      <c r="I711" s="146"/>
      <c r="J711" s="146"/>
      <c r="K711" s="146">
        <f>SUM(F711:J711)</f>
        <v>5542.4369999999999</v>
      </c>
      <c r="L711" s="145"/>
      <c r="M711" s="145"/>
      <c r="N711" s="143"/>
      <c r="O711" s="145"/>
      <c r="P711" s="145"/>
      <c r="Q711" s="143"/>
    </row>
    <row r="712" spans="1:17" s="137" customFormat="1" x14ac:dyDescent="0.2">
      <c r="A712" s="122"/>
      <c r="B712" s="115" t="s">
        <v>79</v>
      </c>
      <c r="C712" s="139"/>
      <c r="D712" s="101"/>
      <c r="E712" s="101"/>
      <c r="F712" s="140"/>
      <c r="G712" s="140"/>
      <c r="H712" s="141"/>
      <c r="I712" s="140"/>
      <c r="J712" s="140"/>
      <c r="K712" s="140">
        <f t="shared" si="32"/>
        <v>0</v>
      </c>
      <c r="L712" s="101"/>
      <c r="M712" s="142"/>
      <c r="N712" s="122"/>
      <c r="O712" s="142"/>
      <c r="P712" s="142"/>
      <c r="Q712" s="122"/>
    </row>
    <row r="713" spans="1:17" s="153" customFormat="1" x14ac:dyDescent="0.2">
      <c r="A713" s="102"/>
      <c r="B713" s="148" t="s">
        <v>948</v>
      </c>
      <c r="C713" s="149">
        <v>1</v>
      </c>
      <c r="D713" s="128" t="s">
        <v>72</v>
      </c>
      <c r="E713" s="128">
        <v>2565</v>
      </c>
      <c r="F713" s="150"/>
      <c r="G713" s="150"/>
      <c r="H713" s="151">
        <v>5493</v>
      </c>
      <c r="I713" s="150"/>
      <c r="J713" s="150"/>
      <c r="K713" s="150">
        <f t="shared" si="32"/>
        <v>5493</v>
      </c>
      <c r="L713" s="128"/>
      <c r="M713" s="152"/>
      <c r="N713" s="102"/>
      <c r="O713" s="152"/>
      <c r="P713" s="152"/>
      <c r="Q713" s="102"/>
    </row>
    <row r="714" spans="1:17" s="137" customFormat="1" x14ac:dyDescent="0.2">
      <c r="A714" s="122"/>
      <c r="B714" s="115" t="s">
        <v>75</v>
      </c>
      <c r="C714" s="139"/>
      <c r="D714" s="101"/>
      <c r="E714" s="101"/>
      <c r="F714" s="140"/>
      <c r="G714" s="140"/>
      <c r="H714" s="141"/>
      <c r="I714" s="140"/>
      <c r="J714" s="140"/>
      <c r="K714" s="140">
        <f t="shared" si="32"/>
        <v>0</v>
      </c>
      <c r="L714" s="101"/>
      <c r="M714" s="142"/>
      <c r="N714" s="122"/>
      <c r="O714" s="142"/>
      <c r="P714" s="142"/>
      <c r="Q714" s="122"/>
    </row>
    <row r="715" spans="1:17" s="153" customFormat="1" x14ac:dyDescent="0.2">
      <c r="A715" s="102"/>
      <c r="B715" s="148" t="s">
        <v>949</v>
      </c>
      <c r="C715" s="149">
        <v>1</v>
      </c>
      <c r="D715" s="128" t="s">
        <v>72</v>
      </c>
      <c r="E715" s="128">
        <v>2565</v>
      </c>
      <c r="F715" s="150"/>
      <c r="G715" s="150"/>
      <c r="H715" s="151">
        <v>49.436999999999998</v>
      </c>
      <c r="I715" s="150"/>
      <c r="J715" s="150"/>
      <c r="K715" s="150">
        <f t="shared" si="32"/>
        <v>49.436999999999998</v>
      </c>
      <c r="L715" s="128"/>
      <c r="M715" s="152"/>
      <c r="N715" s="102"/>
      <c r="O715" s="152"/>
      <c r="P715" s="152"/>
      <c r="Q715" s="102"/>
    </row>
    <row r="716" spans="1:17" s="137" customFormat="1" x14ac:dyDescent="0.2">
      <c r="A716" s="156"/>
      <c r="B716" s="156" t="s">
        <v>950</v>
      </c>
      <c r="C716" s="157"/>
      <c r="D716" s="158"/>
      <c r="E716" s="158"/>
      <c r="F716" s="159"/>
      <c r="G716" s="159"/>
      <c r="H716" s="159">
        <f>H717</f>
        <v>8849.1018000000004</v>
      </c>
      <c r="I716" s="159"/>
      <c r="J716" s="159"/>
      <c r="K716" s="159">
        <f t="shared" si="32"/>
        <v>8849.1018000000004</v>
      </c>
      <c r="L716" s="158"/>
      <c r="M716" s="158"/>
      <c r="N716" s="156"/>
      <c r="O716" s="158"/>
      <c r="P716" s="158"/>
      <c r="Q716" s="156"/>
    </row>
    <row r="717" spans="1:17" s="137" customFormat="1" x14ac:dyDescent="0.2">
      <c r="A717" s="143"/>
      <c r="B717" s="161" t="s">
        <v>22</v>
      </c>
      <c r="C717" s="144"/>
      <c r="D717" s="145"/>
      <c r="E717" s="145"/>
      <c r="F717" s="146"/>
      <c r="G717" s="146"/>
      <c r="H717" s="146">
        <f>SUM(H718:H721)</f>
        <v>8849.1018000000004</v>
      </c>
      <c r="I717" s="146"/>
      <c r="J717" s="146"/>
      <c r="K717" s="146">
        <f>SUM(F717:J717)</f>
        <v>8849.1018000000004</v>
      </c>
      <c r="L717" s="145"/>
      <c r="M717" s="145"/>
      <c r="N717" s="143"/>
      <c r="O717" s="145"/>
      <c r="P717" s="145"/>
      <c r="Q717" s="143"/>
    </row>
    <row r="718" spans="1:17" s="137" customFormat="1" x14ac:dyDescent="0.2">
      <c r="A718" s="122"/>
      <c r="B718" s="122" t="s">
        <v>79</v>
      </c>
      <c r="C718" s="139"/>
      <c r="D718" s="101"/>
      <c r="E718" s="101"/>
      <c r="F718" s="140"/>
      <c r="G718" s="140"/>
      <c r="H718" s="141"/>
      <c r="I718" s="140"/>
      <c r="J718" s="140"/>
      <c r="K718" s="140">
        <f t="shared" si="32"/>
        <v>0</v>
      </c>
      <c r="L718" s="101"/>
      <c r="M718" s="115"/>
      <c r="N718" s="122"/>
      <c r="O718" s="142"/>
      <c r="P718" s="142"/>
      <c r="Q718" s="122"/>
    </row>
    <row r="719" spans="1:17" s="153" customFormat="1" x14ac:dyDescent="0.2">
      <c r="A719" s="102"/>
      <c r="B719" s="102" t="s">
        <v>951</v>
      </c>
      <c r="C719" s="149">
        <v>1</v>
      </c>
      <c r="D719" s="128" t="s">
        <v>72</v>
      </c>
      <c r="E719" s="128">
        <v>2565</v>
      </c>
      <c r="F719" s="211"/>
      <c r="G719" s="211"/>
      <c r="H719" s="151">
        <v>8778</v>
      </c>
      <c r="I719" s="211"/>
      <c r="J719" s="211"/>
      <c r="K719" s="211">
        <f t="shared" si="32"/>
        <v>8778</v>
      </c>
      <c r="L719" s="152"/>
      <c r="M719" s="102"/>
      <c r="N719" s="102"/>
      <c r="O719" s="152"/>
      <c r="P719" s="152"/>
      <c r="Q719" s="102"/>
    </row>
    <row r="720" spans="1:17" s="137" customFormat="1" x14ac:dyDescent="0.2">
      <c r="A720" s="122"/>
      <c r="B720" s="115" t="s">
        <v>75</v>
      </c>
      <c r="C720" s="139"/>
      <c r="D720" s="101"/>
      <c r="E720" s="101"/>
      <c r="F720" s="140"/>
      <c r="G720" s="140"/>
      <c r="H720" s="141"/>
      <c r="I720" s="140"/>
      <c r="J720" s="140"/>
      <c r="K720" s="140">
        <f t="shared" si="23"/>
        <v>0</v>
      </c>
      <c r="L720" s="101"/>
      <c r="M720" s="142"/>
      <c r="N720" s="122"/>
      <c r="O720" s="142"/>
      <c r="P720" s="142"/>
      <c r="Q720" s="122"/>
    </row>
    <row r="721" spans="1:17" s="153" customFormat="1" x14ac:dyDescent="0.2">
      <c r="A721" s="102"/>
      <c r="B721" s="148" t="s">
        <v>952</v>
      </c>
      <c r="C721" s="149">
        <v>1</v>
      </c>
      <c r="D721" s="128" t="s">
        <v>72</v>
      </c>
      <c r="E721" s="128">
        <v>2565</v>
      </c>
      <c r="F721" s="150"/>
      <c r="G721" s="150"/>
      <c r="H721" s="151">
        <v>71.101799999999997</v>
      </c>
      <c r="I721" s="150"/>
      <c r="J721" s="150"/>
      <c r="K721" s="150">
        <f t="shared" ref="K721:K876" si="55">SUM(F721:J721)</f>
        <v>71.101799999999997</v>
      </c>
      <c r="L721" s="128"/>
      <c r="M721" s="152"/>
      <c r="N721" s="102"/>
      <c r="O721" s="152"/>
      <c r="P721" s="152"/>
      <c r="Q721" s="102"/>
    </row>
    <row r="722" spans="1:17" s="137" customFormat="1" x14ac:dyDescent="0.2">
      <c r="A722" s="156"/>
      <c r="B722" s="156" t="s">
        <v>953</v>
      </c>
      <c r="C722" s="157"/>
      <c r="D722" s="158"/>
      <c r="E722" s="158"/>
      <c r="F722" s="159"/>
      <c r="G722" s="159"/>
      <c r="H722" s="159">
        <f>H723</f>
        <v>5040.5</v>
      </c>
      <c r="I722" s="159"/>
      <c r="J722" s="159"/>
      <c r="K722" s="159">
        <f t="shared" si="55"/>
        <v>5040.5</v>
      </c>
      <c r="L722" s="158"/>
      <c r="M722" s="158"/>
      <c r="N722" s="156"/>
      <c r="O722" s="158"/>
      <c r="P722" s="158"/>
      <c r="Q722" s="156"/>
    </row>
    <row r="723" spans="1:17" s="137" customFormat="1" x14ac:dyDescent="0.2">
      <c r="A723" s="143"/>
      <c r="B723" s="161" t="s">
        <v>22</v>
      </c>
      <c r="C723" s="144"/>
      <c r="D723" s="145"/>
      <c r="E723" s="145"/>
      <c r="F723" s="146"/>
      <c r="G723" s="146"/>
      <c r="H723" s="146">
        <f>SUM(H725:H727)</f>
        <v>5040.5</v>
      </c>
      <c r="I723" s="146"/>
      <c r="J723" s="146"/>
      <c r="K723" s="146">
        <f>SUM(F723:J723)</f>
        <v>5040.5</v>
      </c>
      <c r="L723" s="145"/>
      <c r="M723" s="145"/>
      <c r="N723" s="143"/>
      <c r="O723" s="145"/>
      <c r="P723" s="145"/>
      <c r="Q723" s="143"/>
    </row>
    <row r="724" spans="1:17" s="137" customFormat="1" x14ac:dyDescent="0.2">
      <c r="A724" s="122"/>
      <c r="B724" s="115" t="s">
        <v>79</v>
      </c>
      <c r="C724" s="139"/>
      <c r="D724" s="101"/>
      <c r="E724" s="101"/>
      <c r="F724" s="140"/>
      <c r="G724" s="140"/>
      <c r="H724" s="141"/>
      <c r="I724" s="140"/>
      <c r="J724" s="140"/>
      <c r="K724" s="140">
        <f t="shared" si="55"/>
        <v>0</v>
      </c>
      <c r="L724" s="101"/>
      <c r="M724" s="142"/>
      <c r="N724" s="122"/>
      <c r="O724" s="142"/>
      <c r="P724" s="142"/>
      <c r="Q724" s="122"/>
    </row>
    <row r="725" spans="1:17" s="153" customFormat="1" x14ac:dyDescent="0.2">
      <c r="A725" s="102"/>
      <c r="B725" s="148" t="s">
        <v>954</v>
      </c>
      <c r="C725" s="149">
        <v>1</v>
      </c>
      <c r="D725" s="128" t="s">
        <v>72</v>
      </c>
      <c r="E725" s="128">
        <v>2565</v>
      </c>
      <c r="F725" s="150"/>
      <c r="G725" s="150"/>
      <c r="H725" s="151">
        <v>5000</v>
      </c>
      <c r="I725" s="150"/>
      <c r="J725" s="150"/>
      <c r="K725" s="150">
        <f t="shared" si="55"/>
        <v>5000</v>
      </c>
      <c r="L725" s="128"/>
      <c r="M725" s="152"/>
      <c r="N725" s="102"/>
      <c r="O725" s="152"/>
      <c r="P725" s="152"/>
      <c r="Q725" s="102"/>
    </row>
    <row r="726" spans="1:17" s="137" customFormat="1" x14ac:dyDescent="0.2">
      <c r="A726" s="122"/>
      <c r="B726" s="115" t="s">
        <v>75</v>
      </c>
      <c r="C726" s="139"/>
      <c r="D726" s="101"/>
      <c r="E726" s="101"/>
      <c r="F726" s="140"/>
      <c r="G726" s="140"/>
      <c r="H726" s="141"/>
      <c r="I726" s="140"/>
      <c r="J726" s="140"/>
      <c r="K726" s="140">
        <f t="shared" si="55"/>
        <v>0</v>
      </c>
      <c r="L726" s="101"/>
      <c r="M726" s="142"/>
      <c r="N726" s="122"/>
      <c r="O726" s="142"/>
      <c r="P726" s="142"/>
      <c r="Q726" s="122"/>
    </row>
    <row r="727" spans="1:17" s="153" customFormat="1" x14ac:dyDescent="0.2">
      <c r="A727" s="102"/>
      <c r="B727" s="148" t="s">
        <v>955</v>
      </c>
      <c r="C727" s="149">
        <v>1</v>
      </c>
      <c r="D727" s="128" t="s">
        <v>72</v>
      </c>
      <c r="E727" s="128">
        <v>2565</v>
      </c>
      <c r="F727" s="150"/>
      <c r="G727" s="150"/>
      <c r="H727" s="151">
        <v>40.5</v>
      </c>
      <c r="I727" s="150"/>
      <c r="J727" s="150"/>
      <c r="K727" s="150">
        <f t="shared" si="55"/>
        <v>40.5</v>
      </c>
      <c r="L727" s="128"/>
      <c r="M727" s="152"/>
      <c r="N727" s="102"/>
      <c r="O727" s="152"/>
      <c r="P727" s="152"/>
      <c r="Q727" s="102"/>
    </row>
    <row r="728" spans="1:17" s="137" customFormat="1" x14ac:dyDescent="0.2">
      <c r="A728" s="156"/>
      <c r="B728" s="156" t="s">
        <v>956</v>
      </c>
      <c r="C728" s="157"/>
      <c r="D728" s="158"/>
      <c r="E728" s="158"/>
      <c r="F728" s="159"/>
      <c r="G728" s="159"/>
      <c r="H728" s="159">
        <f>H729</f>
        <v>6069.6958000000004</v>
      </c>
      <c r="I728" s="159"/>
      <c r="J728" s="159"/>
      <c r="K728" s="159">
        <f t="shared" si="55"/>
        <v>6069.6958000000004</v>
      </c>
      <c r="L728" s="158"/>
      <c r="M728" s="158"/>
      <c r="N728" s="156"/>
      <c r="O728" s="158"/>
      <c r="P728" s="158"/>
      <c r="Q728" s="156"/>
    </row>
    <row r="729" spans="1:17" s="137" customFormat="1" x14ac:dyDescent="0.2">
      <c r="A729" s="143"/>
      <c r="B729" s="161" t="s">
        <v>22</v>
      </c>
      <c r="C729" s="144"/>
      <c r="D729" s="145"/>
      <c r="E729" s="145"/>
      <c r="F729" s="146"/>
      <c r="G729" s="146"/>
      <c r="H729" s="146">
        <f>SUM(H731:H733)</f>
        <v>6069.6958000000004</v>
      </c>
      <c r="I729" s="146"/>
      <c r="J729" s="146"/>
      <c r="K729" s="146">
        <f>SUM(F729:J729)</f>
        <v>6069.6958000000004</v>
      </c>
      <c r="L729" s="145"/>
      <c r="M729" s="145"/>
      <c r="N729" s="143"/>
      <c r="O729" s="145"/>
      <c r="P729" s="145"/>
      <c r="Q729" s="143"/>
    </row>
    <row r="730" spans="1:17" s="137" customFormat="1" x14ac:dyDescent="0.2">
      <c r="A730" s="122"/>
      <c r="B730" s="115" t="s">
        <v>79</v>
      </c>
      <c r="C730" s="139"/>
      <c r="D730" s="101"/>
      <c r="E730" s="101"/>
      <c r="F730" s="140"/>
      <c r="G730" s="140"/>
      <c r="H730" s="141"/>
      <c r="I730" s="140"/>
      <c r="J730" s="140"/>
      <c r="K730" s="140">
        <f t="shared" ref="K730:K733" si="56">SUM(F730:J730)</f>
        <v>0</v>
      </c>
      <c r="L730" s="101"/>
      <c r="M730" s="142"/>
      <c r="N730" s="122"/>
      <c r="O730" s="142"/>
      <c r="P730" s="142"/>
      <c r="Q730" s="122"/>
    </row>
    <row r="731" spans="1:17" s="153" customFormat="1" x14ac:dyDescent="0.2">
      <c r="A731" s="102"/>
      <c r="B731" s="148" t="s">
        <v>957</v>
      </c>
      <c r="C731" s="149">
        <v>1</v>
      </c>
      <c r="D731" s="128" t="s">
        <v>72</v>
      </c>
      <c r="E731" s="128">
        <v>2565</v>
      </c>
      <c r="F731" s="150"/>
      <c r="G731" s="150"/>
      <c r="H731" s="151">
        <v>6029</v>
      </c>
      <c r="I731" s="150"/>
      <c r="J731" s="150"/>
      <c r="K731" s="150">
        <f t="shared" si="56"/>
        <v>6029</v>
      </c>
      <c r="L731" s="128"/>
      <c r="M731" s="152"/>
      <c r="N731" s="102"/>
      <c r="O731" s="152"/>
      <c r="P731" s="152"/>
      <c r="Q731" s="102"/>
    </row>
    <row r="732" spans="1:17" s="137" customFormat="1" x14ac:dyDescent="0.2">
      <c r="A732" s="122"/>
      <c r="B732" s="115" t="s">
        <v>75</v>
      </c>
      <c r="C732" s="139"/>
      <c r="D732" s="101"/>
      <c r="E732" s="101"/>
      <c r="F732" s="140"/>
      <c r="G732" s="140"/>
      <c r="H732" s="141"/>
      <c r="I732" s="140"/>
      <c r="J732" s="140"/>
      <c r="K732" s="140">
        <f t="shared" si="56"/>
        <v>0</v>
      </c>
      <c r="L732" s="101"/>
      <c r="M732" s="142"/>
      <c r="N732" s="122"/>
      <c r="O732" s="142"/>
      <c r="P732" s="142"/>
      <c r="Q732" s="122"/>
    </row>
    <row r="733" spans="1:17" s="153" customFormat="1" x14ac:dyDescent="0.2">
      <c r="A733" s="102"/>
      <c r="B733" s="148" t="s">
        <v>958</v>
      </c>
      <c r="C733" s="149">
        <v>1</v>
      </c>
      <c r="D733" s="128" t="s">
        <v>72</v>
      </c>
      <c r="E733" s="128">
        <v>2565</v>
      </c>
      <c r="F733" s="150"/>
      <c r="G733" s="150"/>
      <c r="H733" s="151">
        <v>40.695799999999998</v>
      </c>
      <c r="I733" s="150"/>
      <c r="J733" s="150"/>
      <c r="K733" s="150">
        <f t="shared" si="56"/>
        <v>40.695799999999998</v>
      </c>
      <c r="L733" s="128"/>
      <c r="M733" s="152"/>
      <c r="N733" s="102"/>
      <c r="O733" s="152"/>
      <c r="P733" s="152"/>
      <c r="Q733" s="102"/>
    </row>
    <row r="734" spans="1:17" s="153" customFormat="1" x14ac:dyDescent="0.2">
      <c r="A734" s="102"/>
      <c r="B734" s="148"/>
      <c r="C734" s="149"/>
      <c r="D734" s="128"/>
      <c r="E734" s="128"/>
      <c r="F734" s="150"/>
      <c r="G734" s="150"/>
      <c r="H734" s="151"/>
      <c r="I734" s="150"/>
      <c r="J734" s="150"/>
      <c r="K734" s="150"/>
      <c r="L734" s="128"/>
      <c r="M734" s="152"/>
      <c r="N734" s="102"/>
      <c r="O734" s="152"/>
      <c r="P734" s="152"/>
      <c r="Q734" s="102"/>
    </row>
    <row r="735" spans="1:17" s="137" customFormat="1" x14ac:dyDescent="0.2">
      <c r="A735" s="132"/>
      <c r="B735" s="132" t="s">
        <v>959</v>
      </c>
      <c r="C735" s="134"/>
      <c r="D735" s="135"/>
      <c r="E735" s="135"/>
      <c r="F735" s="136"/>
      <c r="G735" s="136"/>
      <c r="H735" s="136">
        <f>+H736+H740+H744+H748+H752+H756+H760</f>
        <v>82580</v>
      </c>
      <c r="I735" s="136"/>
      <c r="J735" s="136"/>
      <c r="K735" s="136">
        <f t="shared" ref="K735:K760" si="57">SUM(F735:J735)</f>
        <v>82580</v>
      </c>
      <c r="L735" s="135"/>
      <c r="M735" s="135"/>
      <c r="N735" s="132"/>
      <c r="O735" s="135"/>
      <c r="P735" s="135"/>
      <c r="Q735" s="132"/>
    </row>
    <row r="736" spans="1:17" s="137" customFormat="1" x14ac:dyDescent="0.2">
      <c r="A736" s="156"/>
      <c r="B736" s="156" t="s">
        <v>960</v>
      </c>
      <c r="C736" s="157"/>
      <c r="D736" s="158"/>
      <c r="E736" s="158"/>
      <c r="F736" s="159"/>
      <c r="G736" s="159"/>
      <c r="H736" s="159">
        <f>+H737</f>
        <v>2500</v>
      </c>
      <c r="I736" s="159"/>
      <c r="J736" s="159"/>
      <c r="K736" s="159">
        <f t="shared" si="57"/>
        <v>2500</v>
      </c>
      <c r="L736" s="158"/>
      <c r="M736" s="158"/>
      <c r="N736" s="156"/>
      <c r="O736" s="158"/>
      <c r="P736" s="158"/>
      <c r="Q736" s="156"/>
    </row>
    <row r="737" spans="1:17" s="137" customFormat="1" x14ac:dyDescent="0.2">
      <c r="A737" s="143"/>
      <c r="B737" s="161" t="s">
        <v>22</v>
      </c>
      <c r="C737" s="144"/>
      <c r="D737" s="145"/>
      <c r="E737" s="145"/>
      <c r="F737" s="146"/>
      <c r="G737" s="146"/>
      <c r="H737" s="146">
        <f>SUM(H739)</f>
        <v>2500</v>
      </c>
      <c r="I737" s="146"/>
      <c r="J737" s="146"/>
      <c r="K737" s="146">
        <f>SUM(F737:J737)</f>
        <v>2500</v>
      </c>
      <c r="L737" s="145"/>
      <c r="M737" s="145"/>
      <c r="N737" s="143"/>
      <c r="O737" s="145"/>
      <c r="P737" s="145"/>
      <c r="Q737" s="143"/>
    </row>
    <row r="738" spans="1:17" s="137" customFormat="1" x14ac:dyDescent="0.2">
      <c r="A738" s="122"/>
      <c r="B738" s="115" t="s">
        <v>147</v>
      </c>
      <c r="C738" s="139"/>
      <c r="D738" s="101"/>
      <c r="E738" s="101"/>
      <c r="F738" s="140"/>
      <c r="G738" s="140"/>
      <c r="H738" s="141"/>
      <c r="I738" s="140"/>
      <c r="J738" s="140"/>
      <c r="K738" s="140">
        <f>SUM(F738:J738)</f>
        <v>0</v>
      </c>
      <c r="L738" s="101"/>
      <c r="M738" s="142"/>
      <c r="N738" s="122"/>
      <c r="O738" s="142"/>
      <c r="P738" s="142"/>
      <c r="Q738" s="122"/>
    </row>
    <row r="739" spans="1:17" s="153" customFormat="1" x14ac:dyDescent="0.2">
      <c r="A739" s="102"/>
      <c r="B739" s="148" t="s">
        <v>961</v>
      </c>
      <c r="C739" s="149">
        <v>1</v>
      </c>
      <c r="D739" s="128" t="s">
        <v>72</v>
      </c>
      <c r="E739" s="128">
        <v>2565</v>
      </c>
      <c r="F739" s="150"/>
      <c r="G739" s="150"/>
      <c r="H739" s="151">
        <v>2500</v>
      </c>
      <c r="I739" s="150"/>
      <c r="J739" s="150"/>
      <c r="K739" s="150">
        <f>SUM(F739:J739)</f>
        <v>2500</v>
      </c>
      <c r="L739" s="128"/>
      <c r="M739" s="152"/>
      <c r="N739" s="102"/>
      <c r="O739" s="152"/>
      <c r="P739" s="152"/>
      <c r="Q739" s="102"/>
    </row>
    <row r="740" spans="1:17" s="137" customFormat="1" x14ac:dyDescent="0.2">
      <c r="A740" s="156"/>
      <c r="B740" s="156" t="s">
        <v>962</v>
      </c>
      <c r="C740" s="157"/>
      <c r="D740" s="158"/>
      <c r="E740" s="158"/>
      <c r="F740" s="159"/>
      <c r="G740" s="159"/>
      <c r="H740" s="159">
        <f>H741</f>
        <v>1300</v>
      </c>
      <c r="I740" s="159"/>
      <c r="J740" s="159"/>
      <c r="K740" s="159">
        <f t="shared" si="57"/>
        <v>1300</v>
      </c>
      <c r="L740" s="158"/>
      <c r="M740" s="158"/>
      <c r="N740" s="156"/>
      <c r="O740" s="158"/>
      <c r="P740" s="158"/>
      <c r="Q740" s="156"/>
    </row>
    <row r="741" spans="1:17" s="137" customFormat="1" x14ac:dyDescent="0.2">
      <c r="A741" s="143"/>
      <c r="B741" s="161" t="s">
        <v>22</v>
      </c>
      <c r="C741" s="144"/>
      <c r="D741" s="145"/>
      <c r="E741" s="145"/>
      <c r="F741" s="146"/>
      <c r="G741" s="146"/>
      <c r="H741" s="146">
        <f>SUM(H743)</f>
        <v>1300</v>
      </c>
      <c r="I741" s="146"/>
      <c r="J741" s="146"/>
      <c r="K741" s="146">
        <f>SUM(F741:J741)</f>
        <v>1300</v>
      </c>
      <c r="L741" s="145"/>
      <c r="M741" s="145"/>
      <c r="N741" s="143"/>
      <c r="O741" s="145"/>
      <c r="P741" s="145"/>
      <c r="Q741" s="143"/>
    </row>
    <row r="742" spans="1:17" s="137" customFormat="1" x14ac:dyDescent="0.2">
      <c r="A742" s="122"/>
      <c r="B742" s="115" t="s">
        <v>147</v>
      </c>
      <c r="C742" s="139"/>
      <c r="D742" s="101"/>
      <c r="E742" s="101"/>
      <c r="F742" s="140"/>
      <c r="G742" s="140"/>
      <c r="H742" s="141"/>
      <c r="I742" s="140"/>
      <c r="J742" s="140"/>
      <c r="K742" s="140">
        <f>SUM(F742:J742)</f>
        <v>0</v>
      </c>
      <c r="L742" s="101"/>
      <c r="M742" s="142"/>
      <c r="N742" s="122"/>
      <c r="O742" s="142"/>
      <c r="P742" s="142"/>
      <c r="Q742" s="122"/>
    </row>
    <row r="743" spans="1:17" s="153" customFormat="1" x14ac:dyDescent="0.2">
      <c r="A743" s="102"/>
      <c r="B743" s="148" t="s">
        <v>963</v>
      </c>
      <c r="C743" s="149">
        <v>1</v>
      </c>
      <c r="D743" s="128" t="s">
        <v>72</v>
      </c>
      <c r="E743" s="128">
        <v>2565</v>
      </c>
      <c r="F743" s="150"/>
      <c r="G743" s="150"/>
      <c r="H743" s="151">
        <v>1300</v>
      </c>
      <c r="I743" s="150"/>
      <c r="J743" s="150"/>
      <c r="K743" s="150">
        <f>SUM(F743:J743)</f>
        <v>1300</v>
      </c>
      <c r="L743" s="128"/>
      <c r="M743" s="152"/>
      <c r="N743" s="102"/>
      <c r="O743" s="152"/>
      <c r="P743" s="152"/>
      <c r="Q743" s="102"/>
    </row>
    <row r="744" spans="1:17" s="137" customFormat="1" x14ac:dyDescent="0.2">
      <c r="A744" s="156"/>
      <c r="B744" s="156" t="s">
        <v>964</v>
      </c>
      <c r="C744" s="157"/>
      <c r="D744" s="158"/>
      <c r="E744" s="158"/>
      <c r="F744" s="159"/>
      <c r="G744" s="159"/>
      <c r="H744" s="159">
        <f>H745</f>
        <v>1200</v>
      </c>
      <c r="I744" s="159"/>
      <c r="J744" s="159"/>
      <c r="K744" s="159">
        <f t="shared" si="57"/>
        <v>1200</v>
      </c>
      <c r="L744" s="158"/>
      <c r="M744" s="158"/>
      <c r="N744" s="156"/>
      <c r="O744" s="158"/>
      <c r="P744" s="158"/>
      <c r="Q744" s="156"/>
    </row>
    <row r="745" spans="1:17" s="137" customFormat="1" x14ac:dyDescent="0.2">
      <c r="A745" s="143"/>
      <c r="B745" s="161" t="s">
        <v>22</v>
      </c>
      <c r="C745" s="144"/>
      <c r="D745" s="145"/>
      <c r="E745" s="145"/>
      <c r="F745" s="146"/>
      <c r="G745" s="146"/>
      <c r="H745" s="146">
        <f>SUM(H747)</f>
        <v>1200</v>
      </c>
      <c r="I745" s="146"/>
      <c r="J745" s="146"/>
      <c r="K745" s="146">
        <f>SUM(F745:J745)</f>
        <v>1200</v>
      </c>
      <c r="L745" s="145"/>
      <c r="M745" s="145"/>
      <c r="N745" s="143"/>
      <c r="O745" s="145"/>
      <c r="P745" s="145"/>
      <c r="Q745" s="143"/>
    </row>
    <row r="746" spans="1:17" s="137" customFormat="1" x14ac:dyDescent="0.2">
      <c r="A746" s="122"/>
      <c r="B746" s="115" t="s">
        <v>147</v>
      </c>
      <c r="C746" s="139"/>
      <c r="D746" s="101"/>
      <c r="E746" s="101"/>
      <c r="F746" s="140"/>
      <c r="G746" s="140"/>
      <c r="H746" s="141"/>
      <c r="I746" s="140"/>
      <c r="J746" s="140"/>
      <c r="K746" s="140">
        <f>SUM(F746:J746)</f>
        <v>0</v>
      </c>
      <c r="L746" s="101"/>
      <c r="M746" s="142"/>
      <c r="N746" s="122"/>
      <c r="O746" s="142"/>
      <c r="P746" s="142"/>
      <c r="Q746" s="122"/>
    </row>
    <row r="747" spans="1:17" s="153" customFormat="1" x14ac:dyDescent="0.2">
      <c r="A747" s="102"/>
      <c r="B747" s="148" t="s">
        <v>965</v>
      </c>
      <c r="C747" s="149">
        <v>1</v>
      </c>
      <c r="D747" s="128" t="s">
        <v>72</v>
      </c>
      <c r="E747" s="128">
        <v>2565</v>
      </c>
      <c r="F747" s="150"/>
      <c r="G747" s="150"/>
      <c r="H747" s="151">
        <v>1200</v>
      </c>
      <c r="I747" s="150"/>
      <c r="J747" s="150"/>
      <c r="K747" s="150">
        <f>SUM(F747:J747)</f>
        <v>1200</v>
      </c>
      <c r="L747" s="128"/>
      <c r="M747" s="152"/>
      <c r="N747" s="102"/>
      <c r="O747" s="152"/>
      <c r="P747" s="152"/>
      <c r="Q747" s="102"/>
    </row>
    <row r="748" spans="1:17" s="137" customFormat="1" x14ac:dyDescent="0.2">
      <c r="A748" s="156"/>
      <c r="B748" s="156" t="s">
        <v>966</v>
      </c>
      <c r="C748" s="157"/>
      <c r="D748" s="158"/>
      <c r="E748" s="158"/>
      <c r="F748" s="159"/>
      <c r="G748" s="159"/>
      <c r="H748" s="159">
        <f>H749</f>
        <v>1000</v>
      </c>
      <c r="I748" s="159"/>
      <c r="J748" s="159"/>
      <c r="K748" s="159">
        <f t="shared" si="57"/>
        <v>1000</v>
      </c>
      <c r="L748" s="158"/>
      <c r="M748" s="158"/>
      <c r="N748" s="156"/>
      <c r="O748" s="158"/>
      <c r="P748" s="158"/>
      <c r="Q748" s="156"/>
    </row>
    <row r="749" spans="1:17" s="137" customFormat="1" x14ac:dyDescent="0.2">
      <c r="A749" s="143"/>
      <c r="B749" s="161" t="s">
        <v>22</v>
      </c>
      <c r="C749" s="144"/>
      <c r="D749" s="145"/>
      <c r="E749" s="145"/>
      <c r="F749" s="146"/>
      <c r="G749" s="146"/>
      <c r="H749" s="146">
        <f>SUM(H751)</f>
        <v>1000</v>
      </c>
      <c r="I749" s="146"/>
      <c r="J749" s="146"/>
      <c r="K749" s="146">
        <f>SUM(F749:J749)</f>
        <v>1000</v>
      </c>
      <c r="L749" s="145"/>
      <c r="M749" s="145"/>
      <c r="N749" s="143"/>
      <c r="O749" s="145"/>
      <c r="P749" s="145"/>
      <c r="Q749" s="143"/>
    </row>
    <row r="750" spans="1:17" s="137" customFormat="1" x14ac:dyDescent="0.2">
      <c r="A750" s="122"/>
      <c r="B750" s="115" t="s">
        <v>147</v>
      </c>
      <c r="C750" s="139"/>
      <c r="D750" s="101"/>
      <c r="E750" s="101"/>
      <c r="F750" s="140"/>
      <c r="G750" s="140"/>
      <c r="H750" s="141"/>
      <c r="I750" s="140"/>
      <c r="J750" s="140"/>
      <c r="K750" s="140">
        <f>SUM(F750:J750)</f>
        <v>0</v>
      </c>
      <c r="L750" s="101"/>
      <c r="M750" s="142"/>
      <c r="N750" s="122"/>
      <c r="O750" s="142"/>
      <c r="P750" s="142"/>
      <c r="Q750" s="122"/>
    </row>
    <row r="751" spans="1:17" s="153" customFormat="1" x14ac:dyDescent="0.2">
      <c r="A751" s="102"/>
      <c r="B751" s="148" t="s">
        <v>967</v>
      </c>
      <c r="C751" s="149">
        <v>1</v>
      </c>
      <c r="D751" s="128" t="s">
        <v>72</v>
      </c>
      <c r="E751" s="128">
        <v>2565</v>
      </c>
      <c r="F751" s="150"/>
      <c r="G751" s="150"/>
      <c r="H751" s="151">
        <v>1000</v>
      </c>
      <c r="I751" s="150"/>
      <c r="J751" s="150"/>
      <c r="K751" s="150">
        <f>SUM(F751:J751)</f>
        <v>1000</v>
      </c>
      <c r="L751" s="128"/>
      <c r="M751" s="152"/>
      <c r="N751" s="102"/>
      <c r="O751" s="152"/>
      <c r="P751" s="152"/>
      <c r="Q751" s="102"/>
    </row>
    <row r="752" spans="1:17" s="137" customFormat="1" x14ac:dyDescent="0.2">
      <c r="A752" s="156"/>
      <c r="B752" s="156" t="s">
        <v>968</v>
      </c>
      <c r="C752" s="157"/>
      <c r="D752" s="158"/>
      <c r="E752" s="158"/>
      <c r="F752" s="159"/>
      <c r="G752" s="159"/>
      <c r="H752" s="159">
        <f>H753</f>
        <v>500</v>
      </c>
      <c r="I752" s="159"/>
      <c r="J752" s="159"/>
      <c r="K752" s="159">
        <f t="shared" si="57"/>
        <v>500</v>
      </c>
      <c r="L752" s="158"/>
      <c r="M752" s="158"/>
      <c r="N752" s="156"/>
      <c r="O752" s="158"/>
      <c r="P752" s="158"/>
      <c r="Q752" s="156"/>
    </row>
    <row r="753" spans="1:17" s="137" customFormat="1" x14ac:dyDescent="0.2">
      <c r="A753" s="143"/>
      <c r="B753" s="161" t="s">
        <v>22</v>
      </c>
      <c r="C753" s="144"/>
      <c r="D753" s="145"/>
      <c r="E753" s="145"/>
      <c r="F753" s="146"/>
      <c r="G753" s="146"/>
      <c r="H753" s="146">
        <f>SUM(H755)</f>
        <v>500</v>
      </c>
      <c r="I753" s="146"/>
      <c r="J753" s="146"/>
      <c r="K753" s="146">
        <f>SUM(F753:J753)</f>
        <v>500</v>
      </c>
      <c r="L753" s="145"/>
      <c r="M753" s="145"/>
      <c r="N753" s="143"/>
      <c r="O753" s="145"/>
      <c r="P753" s="145"/>
      <c r="Q753" s="143"/>
    </row>
    <row r="754" spans="1:17" s="137" customFormat="1" x14ac:dyDescent="0.2">
      <c r="A754" s="122"/>
      <c r="B754" s="115" t="s">
        <v>147</v>
      </c>
      <c r="C754" s="139"/>
      <c r="D754" s="101"/>
      <c r="E754" s="101"/>
      <c r="F754" s="140"/>
      <c r="G754" s="140"/>
      <c r="H754" s="141"/>
      <c r="I754" s="140"/>
      <c r="J754" s="140"/>
      <c r="K754" s="140">
        <f>SUM(F754:J754)</f>
        <v>0</v>
      </c>
      <c r="L754" s="101"/>
      <c r="M754" s="142"/>
      <c r="N754" s="122"/>
      <c r="O754" s="142"/>
      <c r="P754" s="142"/>
      <c r="Q754" s="122"/>
    </row>
    <row r="755" spans="1:17" s="153" customFormat="1" x14ac:dyDescent="0.2">
      <c r="A755" s="102"/>
      <c r="B755" s="148" t="s">
        <v>969</v>
      </c>
      <c r="C755" s="149">
        <v>1</v>
      </c>
      <c r="D755" s="128" t="s">
        <v>72</v>
      </c>
      <c r="E755" s="128">
        <v>2565</v>
      </c>
      <c r="F755" s="150"/>
      <c r="G755" s="150"/>
      <c r="H755" s="151">
        <v>500</v>
      </c>
      <c r="I755" s="150"/>
      <c r="J755" s="150"/>
      <c r="K755" s="150">
        <f>SUM(F755:J755)</f>
        <v>500</v>
      </c>
      <c r="L755" s="128"/>
      <c r="M755" s="152"/>
      <c r="N755" s="102"/>
      <c r="O755" s="152"/>
      <c r="P755" s="152"/>
      <c r="Q755" s="102"/>
    </row>
    <row r="756" spans="1:17" s="137" customFormat="1" ht="37.5" x14ac:dyDescent="0.2">
      <c r="A756" s="156"/>
      <c r="B756" s="156" t="s">
        <v>970</v>
      </c>
      <c r="C756" s="157"/>
      <c r="D756" s="158"/>
      <c r="E756" s="158"/>
      <c r="F756" s="159"/>
      <c r="G756" s="159"/>
      <c r="H756" s="159">
        <f>H757</f>
        <v>1080</v>
      </c>
      <c r="I756" s="159"/>
      <c r="J756" s="159"/>
      <c r="K756" s="159">
        <f t="shared" si="57"/>
        <v>1080</v>
      </c>
      <c r="L756" s="158"/>
      <c r="M756" s="158"/>
      <c r="N756" s="156"/>
      <c r="O756" s="158"/>
      <c r="P756" s="158"/>
      <c r="Q756" s="156"/>
    </row>
    <row r="757" spans="1:17" s="137" customFormat="1" x14ac:dyDescent="0.2">
      <c r="A757" s="143"/>
      <c r="B757" s="161" t="s">
        <v>22</v>
      </c>
      <c r="C757" s="144"/>
      <c r="D757" s="145"/>
      <c r="E757" s="145"/>
      <c r="F757" s="146"/>
      <c r="G757" s="146"/>
      <c r="H757" s="146">
        <f>SUM(H759)</f>
        <v>1080</v>
      </c>
      <c r="I757" s="146"/>
      <c r="J757" s="146"/>
      <c r="K757" s="146">
        <f>SUM(F757:J757)</f>
        <v>1080</v>
      </c>
      <c r="L757" s="145"/>
      <c r="M757" s="145"/>
      <c r="N757" s="143"/>
      <c r="O757" s="145"/>
      <c r="P757" s="145"/>
      <c r="Q757" s="143"/>
    </row>
    <row r="758" spans="1:17" s="137" customFormat="1" x14ac:dyDescent="0.2">
      <c r="A758" s="122"/>
      <c r="B758" s="115" t="s">
        <v>147</v>
      </c>
      <c r="C758" s="139"/>
      <c r="D758" s="101"/>
      <c r="E758" s="101"/>
      <c r="F758" s="140"/>
      <c r="G758" s="140"/>
      <c r="H758" s="141"/>
      <c r="I758" s="140"/>
      <c r="J758" s="140"/>
      <c r="K758" s="140">
        <f>SUM(F758:J758)</f>
        <v>0</v>
      </c>
      <c r="L758" s="101"/>
      <c r="M758" s="142"/>
      <c r="N758" s="122"/>
      <c r="O758" s="142"/>
      <c r="P758" s="142"/>
      <c r="Q758" s="122"/>
    </row>
    <row r="759" spans="1:17" s="153" customFormat="1" ht="37.5" x14ac:dyDescent="0.2">
      <c r="A759" s="102"/>
      <c r="B759" s="148" t="s">
        <v>971</v>
      </c>
      <c r="C759" s="149">
        <v>1</v>
      </c>
      <c r="D759" s="128" t="s">
        <v>72</v>
      </c>
      <c r="E759" s="128">
        <v>2565</v>
      </c>
      <c r="F759" s="150"/>
      <c r="G759" s="150"/>
      <c r="H759" s="151">
        <v>1080</v>
      </c>
      <c r="I759" s="150"/>
      <c r="J759" s="150"/>
      <c r="K759" s="150">
        <f>SUM(F759:J759)</f>
        <v>1080</v>
      </c>
      <c r="L759" s="128"/>
      <c r="M759" s="152"/>
      <c r="N759" s="102"/>
      <c r="O759" s="152"/>
      <c r="P759" s="152"/>
      <c r="Q759" s="102"/>
    </row>
    <row r="760" spans="1:17" s="137" customFormat="1" ht="37.5" x14ac:dyDescent="0.2">
      <c r="A760" s="156"/>
      <c r="B760" s="156" t="s">
        <v>972</v>
      </c>
      <c r="C760" s="157"/>
      <c r="D760" s="158"/>
      <c r="E760" s="158"/>
      <c r="F760" s="159"/>
      <c r="G760" s="159"/>
      <c r="H760" s="159">
        <f>H761</f>
        <v>75000</v>
      </c>
      <c r="I760" s="159"/>
      <c r="J760" s="159"/>
      <c r="K760" s="159">
        <f t="shared" si="57"/>
        <v>75000</v>
      </c>
      <c r="L760" s="158"/>
      <c r="M760" s="158"/>
      <c r="N760" s="156"/>
      <c r="O760" s="158"/>
      <c r="P760" s="158"/>
      <c r="Q760" s="156"/>
    </row>
    <row r="761" spans="1:17" s="137" customFormat="1" x14ac:dyDescent="0.2">
      <c r="A761" s="143"/>
      <c r="B761" s="161" t="s">
        <v>22</v>
      </c>
      <c r="C761" s="144"/>
      <c r="D761" s="145"/>
      <c r="E761" s="145"/>
      <c r="F761" s="146"/>
      <c r="G761" s="146"/>
      <c r="H761" s="146">
        <f>SUM(H763)</f>
        <v>75000</v>
      </c>
      <c r="I761" s="146"/>
      <c r="J761" s="146"/>
      <c r="K761" s="146">
        <f>SUM(F761:J761)</f>
        <v>75000</v>
      </c>
      <c r="L761" s="145"/>
      <c r="M761" s="145"/>
      <c r="N761" s="143"/>
      <c r="O761" s="145"/>
      <c r="P761" s="145"/>
      <c r="Q761" s="143"/>
    </row>
    <row r="762" spans="1:17" s="137" customFormat="1" x14ac:dyDescent="0.2">
      <c r="A762" s="122"/>
      <c r="B762" s="115" t="s">
        <v>147</v>
      </c>
      <c r="C762" s="139"/>
      <c r="D762" s="101"/>
      <c r="E762" s="101"/>
      <c r="F762" s="140"/>
      <c r="G762" s="140"/>
      <c r="H762" s="141"/>
      <c r="I762" s="140"/>
      <c r="J762" s="140"/>
      <c r="K762" s="140">
        <f>SUM(F762:J762)</f>
        <v>0</v>
      </c>
      <c r="L762" s="101"/>
      <c r="M762" s="142"/>
      <c r="N762" s="122"/>
      <c r="O762" s="142"/>
      <c r="P762" s="142"/>
      <c r="Q762" s="122"/>
    </row>
    <row r="763" spans="1:17" s="153" customFormat="1" x14ac:dyDescent="0.2">
      <c r="A763" s="102"/>
      <c r="B763" s="148" t="s">
        <v>973</v>
      </c>
      <c r="C763" s="149">
        <v>1</v>
      </c>
      <c r="D763" s="128" t="s">
        <v>72</v>
      </c>
      <c r="E763" s="128">
        <v>2565</v>
      </c>
      <c r="F763" s="150"/>
      <c r="G763" s="150"/>
      <c r="H763" s="151">
        <v>75000</v>
      </c>
      <c r="I763" s="150"/>
      <c r="J763" s="150"/>
      <c r="K763" s="150">
        <f>SUM(F763:J763)</f>
        <v>75000</v>
      </c>
      <c r="L763" s="128"/>
      <c r="M763" s="152"/>
      <c r="N763" s="102"/>
      <c r="O763" s="152"/>
      <c r="P763" s="152"/>
      <c r="Q763" s="102"/>
    </row>
    <row r="764" spans="1:17" s="137" customFormat="1" x14ac:dyDescent="0.2">
      <c r="A764" s="132"/>
      <c r="B764" s="132" t="s">
        <v>974</v>
      </c>
      <c r="C764" s="134"/>
      <c r="D764" s="135"/>
      <c r="E764" s="135"/>
      <c r="F764" s="136">
        <v>2128.1327000000001</v>
      </c>
      <c r="G764" s="136">
        <v>1660.4831999999997</v>
      </c>
      <c r="H764" s="136">
        <f>+H765+H863</f>
        <v>4403.7759999999998</v>
      </c>
      <c r="I764" s="136">
        <f t="shared" ref="I764:J764" si="58">+I765+I863</f>
        <v>1032.8</v>
      </c>
      <c r="J764" s="136">
        <f t="shared" si="58"/>
        <v>620</v>
      </c>
      <c r="K764" s="136">
        <f t="shared" si="55"/>
        <v>9845.191899999998</v>
      </c>
      <c r="L764" s="135"/>
      <c r="M764" s="135"/>
      <c r="N764" s="132"/>
      <c r="O764" s="135"/>
      <c r="P764" s="135"/>
      <c r="Q764" s="132"/>
    </row>
    <row r="765" spans="1:17" s="137" customFormat="1" ht="168.75" x14ac:dyDescent="0.2">
      <c r="A765" s="156"/>
      <c r="B765" s="156" t="s">
        <v>975</v>
      </c>
      <c r="C765" s="157"/>
      <c r="D765" s="158"/>
      <c r="E765" s="158"/>
      <c r="F765" s="159"/>
      <c r="G765" s="159"/>
      <c r="H765" s="159">
        <f>+H766+H831+H851</f>
        <v>3719.826</v>
      </c>
      <c r="I765" s="159">
        <f t="shared" ref="I765:J765" si="59">+I766+I831+I851</f>
        <v>1032.8</v>
      </c>
      <c r="J765" s="159">
        <f t="shared" si="59"/>
        <v>620</v>
      </c>
      <c r="K765" s="159">
        <f t="shared" si="55"/>
        <v>5372.6260000000002</v>
      </c>
      <c r="L765" s="158"/>
      <c r="M765" s="158"/>
      <c r="N765" s="156" t="s">
        <v>976</v>
      </c>
      <c r="O765" s="158"/>
      <c r="P765" s="158"/>
      <c r="Q765" s="156" t="s">
        <v>977</v>
      </c>
    </row>
    <row r="766" spans="1:17" s="210" customFormat="1" x14ac:dyDescent="0.45">
      <c r="A766" s="203"/>
      <c r="B766" s="161" t="s">
        <v>22</v>
      </c>
      <c r="C766" s="212"/>
      <c r="D766" s="213"/>
      <c r="E766" s="205"/>
      <c r="F766" s="206">
        <f t="shared" ref="F766:K766" si="60">+F767+F828</f>
        <v>0</v>
      </c>
      <c r="G766" s="206">
        <f t="shared" si="60"/>
        <v>0</v>
      </c>
      <c r="H766" s="206">
        <f t="shared" si="60"/>
        <v>1831</v>
      </c>
      <c r="I766" s="206">
        <f t="shared" si="60"/>
        <v>0</v>
      </c>
      <c r="J766" s="206">
        <f t="shared" si="60"/>
        <v>0</v>
      </c>
      <c r="K766" s="206">
        <f t="shared" si="60"/>
        <v>1831</v>
      </c>
      <c r="L766" s="207"/>
      <c r="M766" s="214"/>
      <c r="N766" s="203"/>
      <c r="O766" s="208"/>
      <c r="P766" s="209"/>
      <c r="Q766" s="203"/>
    </row>
    <row r="767" spans="1:17" s="210" customFormat="1" x14ac:dyDescent="0.45">
      <c r="A767" s="215"/>
      <c r="B767" s="107" t="s">
        <v>978</v>
      </c>
      <c r="C767" s="216"/>
      <c r="D767" s="217"/>
      <c r="E767" s="218"/>
      <c r="F767" s="219">
        <f>SUM(F768:F827)</f>
        <v>0</v>
      </c>
      <c r="G767" s="219">
        <f>SUM(G768:G827)</f>
        <v>0</v>
      </c>
      <c r="H767" s="219">
        <f>SUM(H768:H827)</f>
        <v>1746</v>
      </c>
      <c r="I767" s="219">
        <f>SUM(I768:I827)</f>
        <v>0</v>
      </c>
      <c r="J767" s="219"/>
      <c r="K767" s="219">
        <f>SUM(K768:K827)</f>
        <v>1746</v>
      </c>
      <c r="L767" s="220"/>
      <c r="M767" s="221"/>
      <c r="N767" s="215"/>
      <c r="O767" s="222"/>
      <c r="P767" s="223"/>
      <c r="Q767" s="215"/>
    </row>
    <row r="768" spans="1:17" ht="168.75" x14ac:dyDescent="0.45">
      <c r="A768" s="224"/>
      <c r="B768" s="102" t="s">
        <v>979</v>
      </c>
      <c r="C768" s="225"/>
      <c r="D768" s="226"/>
      <c r="E768" s="227">
        <v>65</v>
      </c>
      <c r="F768" s="226"/>
      <c r="G768" s="226"/>
      <c r="H768" s="228">
        <v>21</v>
      </c>
      <c r="I768" s="226"/>
      <c r="J768" s="229"/>
      <c r="K768" s="226">
        <v>21</v>
      </c>
      <c r="L768" s="221"/>
      <c r="M768" s="221"/>
      <c r="N768" s="102"/>
      <c r="O768" s="105" t="s">
        <v>980</v>
      </c>
      <c r="P768" s="105" t="s">
        <v>166</v>
      </c>
      <c r="Q768" s="230" t="s">
        <v>977</v>
      </c>
    </row>
    <row r="769" spans="1:17" ht="56.25" x14ac:dyDescent="0.45">
      <c r="A769" s="224"/>
      <c r="B769" s="102" t="s">
        <v>981</v>
      </c>
      <c r="C769" s="225"/>
      <c r="D769" s="226"/>
      <c r="E769" s="227">
        <v>65</v>
      </c>
      <c r="F769" s="226"/>
      <c r="G769" s="226"/>
      <c r="H769" s="228">
        <v>21</v>
      </c>
      <c r="I769" s="226"/>
      <c r="J769" s="229"/>
      <c r="K769" s="226">
        <v>21</v>
      </c>
      <c r="L769" s="221"/>
      <c r="M769" s="221"/>
      <c r="N769" s="224"/>
      <c r="O769" s="105" t="s">
        <v>512</v>
      </c>
      <c r="P769" s="105" t="s">
        <v>166</v>
      </c>
      <c r="Q769" s="224"/>
    </row>
    <row r="770" spans="1:17" ht="56.25" x14ac:dyDescent="0.45">
      <c r="A770" s="224"/>
      <c r="B770" s="102" t="s">
        <v>982</v>
      </c>
      <c r="C770" s="225"/>
      <c r="D770" s="226"/>
      <c r="E770" s="227">
        <v>65</v>
      </c>
      <c r="F770" s="226"/>
      <c r="G770" s="226"/>
      <c r="H770" s="228">
        <v>21</v>
      </c>
      <c r="I770" s="226"/>
      <c r="J770" s="229"/>
      <c r="K770" s="226">
        <v>21</v>
      </c>
      <c r="L770" s="221"/>
      <c r="M770" s="221"/>
      <c r="N770" s="224"/>
      <c r="O770" s="105" t="s">
        <v>983</v>
      </c>
      <c r="P770" s="105" t="s">
        <v>166</v>
      </c>
      <c r="Q770" s="224"/>
    </row>
    <row r="771" spans="1:17" ht="56.25" x14ac:dyDescent="0.45">
      <c r="A771" s="224"/>
      <c r="B771" s="102" t="s">
        <v>984</v>
      </c>
      <c r="C771" s="225"/>
      <c r="D771" s="226"/>
      <c r="E771" s="227">
        <v>65</v>
      </c>
      <c r="F771" s="226"/>
      <c r="G771" s="226"/>
      <c r="H771" s="228">
        <v>21</v>
      </c>
      <c r="I771" s="226"/>
      <c r="J771" s="229"/>
      <c r="K771" s="226">
        <v>21</v>
      </c>
      <c r="L771" s="221"/>
      <c r="M771" s="221"/>
      <c r="N771" s="224"/>
      <c r="O771" s="105" t="s">
        <v>206</v>
      </c>
      <c r="P771" s="152" t="s">
        <v>95</v>
      </c>
      <c r="Q771" s="224"/>
    </row>
    <row r="772" spans="1:17" ht="37.5" x14ac:dyDescent="0.45">
      <c r="A772" s="224"/>
      <c r="B772" s="102" t="s">
        <v>985</v>
      </c>
      <c r="C772" s="225"/>
      <c r="D772" s="226"/>
      <c r="E772" s="227">
        <v>65</v>
      </c>
      <c r="F772" s="226"/>
      <c r="G772" s="226"/>
      <c r="H772" s="228">
        <v>21</v>
      </c>
      <c r="I772" s="226"/>
      <c r="J772" s="229"/>
      <c r="K772" s="226">
        <v>21</v>
      </c>
      <c r="L772" s="221"/>
      <c r="M772" s="221"/>
      <c r="N772" s="224"/>
      <c r="O772" s="105" t="s">
        <v>206</v>
      </c>
      <c r="P772" s="152" t="s">
        <v>95</v>
      </c>
      <c r="Q772" s="224"/>
    </row>
    <row r="773" spans="1:17" ht="56.25" x14ac:dyDescent="0.45">
      <c r="A773" s="224"/>
      <c r="B773" s="102" t="s">
        <v>986</v>
      </c>
      <c r="C773" s="225"/>
      <c r="D773" s="226"/>
      <c r="E773" s="227">
        <v>65</v>
      </c>
      <c r="F773" s="226"/>
      <c r="G773" s="226"/>
      <c r="H773" s="228">
        <v>21</v>
      </c>
      <c r="I773" s="226"/>
      <c r="J773" s="229"/>
      <c r="K773" s="226">
        <v>21</v>
      </c>
      <c r="L773" s="221"/>
      <c r="M773" s="221"/>
      <c r="N773" s="224"/>
      <c r="O773" s="105" t="s">
        <v>983</v>
      </c>
      <c r="P773" s="105" t="s">
        <v>166</v>
      </c>
      <c r="Q773" s="224"/>
    </row>
    <row r="774" spans="1:17" ht="56.25" x14ac:dyDescent="0.45">
      <c r="A774" s="224"/>
      <c r="B774" s="102" t="s">
        <v>987</v>
      </c>
      <c r="C774" s="225"/>
      <c r="D774" s="226"/>
      <c r="E774" s="227">
        <v>65</v>
      </c>
      <c r="F774" s="226"/>
      <c r="G774" s="226"/>
      <c r="H774" s="228">
        <v>21</v>
      </c>
      <c r="I774" s="226"/>
      <c r="J774" s="229"/>
      <c r="K774" s="226">
        <v>21</v>
      </c>
      <c r="L774" s="221"/>
      <c r="M774" s="221"/>
      <c r="N774" s="224"/>
      <c r="O774" s="105" t="s">
        <v>206</v>
      </c>
      <c r="P774" s="152" t="s">
        <v>95</v>
      </c>
      <c r="Q774" s="224"/>
    </row>
    <row r="775" spans="1:17" ht="56.25" x14ac:dyDescent="0.45">
      <c r="A775" s="224"/>
      <c r="B775" s="102" t="s">
        <v>988</v>
      </c>
      <c r="C775" s="225"/>
      <c r="D775" s="226"/>
      <c r="E775" s="227">
        <v>65</v>
      </c>
      <c r="F775" s="226"/>
      <c r="G775" s="226"/>
      <c r="H775" s="228">
        <v>21</v>
      </c>
      <c r="I775" s="226"/>
      <c r="J775" s="229"/>
      <c r="K775" s="226">
        <v>21</v>
      </c>
      <c r="L775" s="221"/>
      <c r="M775" s="221"/>
      <c r="N775" s="224"/>
      <c r="O775" s="105" t="s">
        <v>206</v>
      </c>
      <c r="P775" s="152" t="s">
        <v>95</v>
      </c>
      <c r="Q775" s="224"/>
    </row>
    <row r="776" spans="1:17" ht="56.25" x14ac:dyDescent="0.45">
      <c r="A776" s="224"/>
      <c r="B776" s="102" t="s">
        <v>989</v>
      </c>
      <c r="C776" s="225"/>
      <c r="D776" s="226"/>
      <c r="E776" s="227">
        <v>65</v>
      </c>
      <c r="F776" s="226"/>
      <c r="G776" s="226"/>
      <c r="H776" s="228">
        <v>21</v>
      </c>
      <c r="I776" s="226"/>
      <c r="J776" s="229"/>
      <c r="K776" s="226">
        <v>21</v>
      </c>
      <c r="L776" s="221"/>
      <c r="M776" s="221"/>
      <c r="N776" s="224"/>
      <c r="O776" s="105" t="s">
        <v>990</v>
      </c>
      <c r="P776" s="152" t="s">
        <v>95</v>
      </c>
      <c r="Q776" s="224"/>
    </row>
    <row r="777" spans="1:17" ht="37.5" x14ac:dyDescent="0.45">
      <c r="A777" s="224"/>
      <c r="B777" s="102" t="s">
        <v>991</v>
      </c>
      <c r="C777" s="225"/>
      <c r="D777" s="226"/>
      <c r="E777" s="227">
        <v>65</v>
      </c>
      <c r="F777" s="226"/>
      <c r="G777" s="226"/>
      <c r="H777" s="228">
        <v>21</v>
      </c>
      <c r="I777" s="226"/>
      <c r="J777" s="229"/>
      <c r="K777" s="226">
        <v>21</v>
      </c>
      <c r="L777" s="221"/>
      <c r="M777" s="221"/>
      <c r="N777" s="224"/>
      <c r="O777" s="105" t="s">
        <v>992</v>
      </c>
      <c r="P777" s="105" t="s">
        <v>84</v>
      </c>
      <c r="Q777" s="224"/>
    </row>
    <row r="778" spans="1:17" ht="56.25" x14ac:dyDescent="0.45">
      <c r="A778" s="224"/>
      <c r="B778" s="102" t="s">
        <v>993</v>
      </c>
      <c r="C778" s="225"/>
      <c r="D778" s="226"/>
      <c r="E778" s="227">
        <v>65</v>
      </c>
      <c r="F778" s="226"/>
      <c r="G778" s="226"/>
      <c r="H778" s="228">
        <v>21</v>
      </c>
      <c r="I778" s="226"/>
      <c r="J778" s="229"/>
      <c r="K778" s="226">
        <v>21</v>
      </c>
      <c r="L778" s="221"/>
      <c r="M778" s="221"/>
      <c r="N778" s="224"/>
      <c r="O778" s="105" t="s">
        <v>206</v>
      </c>
      <c r="P778" s="152" t="s">
        <v>95</v>
      </c>
      <c r="Q778" s="224"/>
    </row>
    <row r="779" spans="1:17" x14ac:dyDescent="0.45">
      <c r="A779" s="224"/>
      <c r="B779" s="102" t="s">
        <v>994</v>
      </c>
      <c r="C779" s="225"/>
      <c r="D779" s="226"/>
      <c r="E779" s="227">
        <v>65</v>
      </c>
      <c r="F779" s="226"/>
      <c r="G779" s="226"/>
      <c r="H779" s="228">
        <v>30</v>
      </c>
      <c r="I779" s="226"/>
      <c r="J779" s="229"/>
      <c r="K779" s="226">
        <v>30</v>
      </c>
      <c r="L779" s="221"/>
      <c r="M779" s="221"/>
      <c r="N779" s="224"/>
      <c r="O779" s="105" t="s">
        <v>995</v>
      </c>
      <c r="P779" s="105" t="s">
        <v>166</v>
      </c>
      <c r="Q779" s="224"/>
    </row>
    <row r="780" spans="1:17" ht="37.5" x14ac:dyDescent="0.45">
      <c r="A780" s="224"/>
      <c r="B780" s="102" t="s">
        <v>996</v>
      </c>
      <c r="C780" s="225"/>
      <c r="D780" s="226"/>
      <c r="E780" s="227">
        <v>65</v>
      </c>
      <c r="F780" s="226"/>
      <c r="G780" s="226"/>
      <c r="H780" s="228">
        <v>30</v>
      </c>
      <c r="I780" s="226"/>
      <c r="J780" s="229"/>
      <c r="K780" s="226">
        <v>30</v>
      </c>
      <c r="L780" s="221"/>
      <c r="M780" s="221"/>
      <c r="N780" s="224"/>
      <c r="O780" s="105" t="s">
        <v>997</v>
      </c>
      <c r="P780" s="152" t="s">
        <v>95</v>
      </c>
      <c r="Q780" s="224"/>
    </row>
    <row r="781" spans="1:17" x14ac:dyDescent="0.45">
      <c r="A781" s="224"/>
      <c r="B781" s="102" t="s">
        <v>998</v>
      </c>
      <c r="C781" s="225"/>
      <c r="D781" s="226"/>
      <c r="E781" s="227">
        <v>65</v>
      </c>
      <c r="F781" s="226"/>
      <c r="G781" s="226"/>
      <c r="H781" s="228">
        <v>36</v>
      </c>
      <c r="I781" s="226"/>
      <c r="J781" s="229"/>
      <c r="K781" s="226">
        <v>36</v>
      </c>
      <c r="L781" s="221"/>
      <c r="M781" s="221"/>
      <c r="N781" s="224"/>
      <c r="O781" s="105" t="s">
        <v>999</v>
      </c>
      <c r="P781" s="105" t="s">
        <v>155</v>
      </c>
      <c r="Q781" s="224"/>
    </row>
    <row r="782" spans="1:17" ht="37.5" x14ac:dyDescent="0.45">
      <c r="A782" s="224"/>
      <c r="B782" s="102" t="s">
        <v>1000</v>
      </c>
      <c r="C782" s="225"/>
      <c r="D782" s="226"/>
      <c r="E782" s="227">
        <v>65</v>
      </c>
      <c r="F782" s="226"/>
      <c r="G782" s="226"/>
      <c r="H782" s="228">
        <v>40</v>
      </c>
      <c r="I782" s="226"/>
      <c r="J782" s="229"/>
      <c r="K782" s="226">
        <v>40</v>
      </c>
      <c r="L782" s="221"/>
      <c r="M782" s="221"/>
      <c r="N782" s="224"/>
      <c r="O782" s="105" t="s">
        <v>447</v>
      </c>
      <c r="P782" s="105" t="s">
        <v>84</v>
      </c>
      <c r="Q782" s="224"/>
    </row>
    <row r="783" spans="1:17" ht="37.5" x14ac:dyDescent="0.45">
      <c r="A783" s="224"/>
      <c r="B783" s="102" t="s">
        <v>1001</v>
      </c>
      <c r="C783" s="225"/>
      <c r="D783" s="226"/>
      <c r="E783" s="227">
        <v>65</v>
      </c>
      <c r="F783" s="226"/>
      <c r="G783" s="226"/>
      <c r="H783" s="228">
        <v>40</v>
      </c>
      <c r="I783" s="226"/>
      <c r="J783" s="229"/>
      <c r="K783" s="226">
        <v>40</v>
      </c>
      <c r="L783" s="221"/>
      <c r="M783" s="221"/>
      <c r="N783" s="224"/>
      <c r="O783" s="105" t="s">
        <v>980</v>
      </c>
      <c r="P783" s="105" t="s">
        <v>166</v>
      </c>
      <c r="Q783" s="224"/>
    </row>
    <row r="784" spans="1:17" ht="37.5" x14ac:dyDescent="0.45">
      <c r="A784" s="224"/>
      <c r="B784" s="102" t="s">
        <v>1002</v>
      </c>
      <c r="C784" s="225"/>
      <c r="D784" s="226"/>
      <c r="E784" s="227">
        <v>65</v>
      </c>
      <c r="F784" s="226"/>
      <c r="G784" s="226"/>
      <c r="H784" s="228">
        <v>40</v>
      </c>
      <c r="I784" s="226"/>
      <c r="J784" s="229"/>
      <c r="K784" s="226">
        <v>40</v>
      </c>
      <c r="L784" s="221"/>
      <c r="M784" s="221"/>
      <c r="N784" s="224"/>
      <c r="O784" s="105" t="s">
        <v>1003</v>
      </c>
      <c r="P784" s="105" t="s">
        <v>155</v>
      </c>
      <c r="Q784" s="224"/>
    </row>
    <row r="785" spans="1:17" ht="37.5" x14ac:dyDescent="0.45">
      <c r="A785" s="224"/>
      <c r="B785" s="102" t="s">
        <v>1004</v>
      </c>
      <c r="C785" s="225"/>
      <c r="D785" s="226"/>
      <c r="E785" s="227">
        <v>65</v>
      </c>
      <c r="F785" s="226"/>
      <c r="G785" s="226"/>
      <c r="H785" s="228">
        <v>40</v>
      </c>
      <c r="I785" s="226"/>
      <c r="J785" s="229"/>
      <c r="K785" s="226">
        <v>40</v>
      </c>
      <c r="L785" s="221"/>
      <c r="M785" s="221"/>
      <c r="N785" s="224"/>
      <c r="O785" s="105" t="s">
        <v>1005</v>
      </c>
      <c r="P785" s="105" t="s">
        <v>132</v>
      </c>
      <c r="Q785" s="224"/>
    </row>
    <row r="786" spans="1:17" ht="37.5" x14ac:dyDescent="0.45">
      <c r="A786" s="224"/>
      <c r="B786" s="102" t="s">
        <v>1006</v>
      </c>
      <c r="C786" s="225"/>
      <c r="D786" s="226"/>
      <c r="E786" s="227">
        <v>65</v>
      </c>
      <c r="F786" s="226"/>
      <c r="G786" s="226"/>
      <c r="H786" s="228">
        <v>40</v>
      </c>
      <c r="I786" s="226"/>
      <c r="J786" s="229"/>
      <c r="K786" s="226">
        <v>40</v>
      </c>
      <c r="L786" s="221"/>
      <c r="M786" s="221"/>
      <c r="N786" s="224"/>
      <c r="O786" s="105" t="s">
        <v>1007</v>
      </c>
      <c r="P786" s="105" t="s">
        <v>132</v>
      </c>
      <c r="Q786" s="224"/>
    </row>
    <row r="787" spans="1:17" ht="37.5" x14ac:dyDescent="0.45">
      <c r="A787" s="224"/>
      <c r="B787" s="102" t="s">
        <v>1008</v>
      </c>
      <c r="C787" s="225"/>
      <c r="D787" s="226"/>
      <c r="E787" s="227">
        <v>65</v>
      </c>
      <c r="F787" s="226"/>
      <c r="G787" s="226"/>
      <c r="H787" s="228">
        <v>40</v>
      </c>
      <c r="I787" s="226"/>
      <c r="J787" s="229"/>
      <c r="K787" s="226">
        <v>40</v>
      </c>
      <c r="L787" s="221"/>
      <c r="M787" s="221"/>
      <c r="N787" s="224"/>
      <c r="O787" s="105" t="s">
        <v>308</v>
      </c>
      <c r="P787" s="152" t="s">
        <v>95</v>
      </c>
      <c r="Q787" s="224"/>
    </row>
    <row r="788" spans="1:17" ht="37.5" x14ac:dyDescent="0.45">
      <c r="A788" s="224"/>
      <c r="B788" s="102" t="s">
        <v>1009</v>
      </c>
      <c r="C788" s="225"/>
      <c r="D788" s="226"/>
      <c r="E788" s="227">
        <v>65</v>
      </c>
      <c r="F788" s="226"/>
      <c r="G788" s="226"/>
      <c r="H788" s="228">
        <v>40</v>
      </c>
      <c r="I788" s="226"/>
      <c r="J788" s="229"/>
      <c r="K788" s="226">
        <v>40</v>
      </c>
      <c r="L788" s="221"/>
      <c r="M788" s="221"/>
      <c r="N788" s="224"/>
      <c r="O788" s="105" t="s">
        <v>1010</v>
      </c>
      <c r="P788" s="105" t="s">
        <v>166</v>
      </c>
      <c r="Q788" s="224"/>
    </row>
    <row r="789" spans="1:17" ht="37.5" x14ac:dyDescent="0.45">
      <c r="A789" s="224"/>
      <c r="B789" s="102" t="s">
        <v>1011</v>
      </c>
      <c r="C789" s="225"/>
      <c r="D789" s="226"/>
      <c r="E789" s="227">
        <v>65</v>
      </c>
      <c r="F789" s="226"/>
      <c r="G789" s="226"/>
      <c r="H789" s="228">
        <v>40</v>
      </c>
      <c r="I789" s="226"/>
      <c r="J789" s="229"/>
      <c r="K789" s="226">
        <v>40</v>
      </c>
      <c r="L789" s="221"/>
      <c r="M789" s="221"/>
      <c r="N789" s="224"/>
      <c r="O789" s="105" t="s">
        <v>206</v>
      </c>
      <c r="P789" s="152" t="s">
        <v>95</v>
      </c>
      <c r="Q789" s="224"/>
    </row>
    <row r="790" spans="1:17" ht="37.5" x14ac:dyDescent="0.45">
      <c r="A790" s="224"/>
      <c r="B790" s="102" t="s">
        <v>1012</v>
      </c>
      <c r="C790" s="225"/>
      <c r="D790" s="226"/>
      <c r="E790" s="227">
        <v>65</v>
      </c>
      <c r="F790" s="226"/>
      <c r="G790" s="226"/>
      <c r="H790" s="228">
        <v>21</v>
      </c>
      <c r="I790" s="226"/>
      <c r="J790" s="229"/>
      <c r="K790" s="226">
        <v>21</v>
      </c>
      <c r="L790" s="221"/>
      <c r="M790" s="221"/>
      <c r="N790" s="224"/>
      <c r="O790" s="105" t="s">
        <v>1013</v>
      </c>
      <c r="P790" s="105" t="s">
        <v>132</v>
      </c>
      <c r="Q790" s="224"/>
    </row>
    <row r="791" spans="1:17" ht="56.25" x14ac:dyDescent="0.45">
      <c r="A791" s="224"/>
      <c r="B791" s="102" t="s">
        <v>1014</v>
      </c>
      <c r="C791" s="225"/>
      <c r="D791" s="226"/>
      <c r="E791" s="227">
        <v>65</v>
      </c>
      <c r="F791" s="226"/>
      <c r="G791" s="226"/>
      <c r="H791" s="228">
        <v>21</v>
      </c>
      <c r="I791" s="226"/>
      <c r="J791" s="229"/>
      <c r="K791" s="226">
        <v>21</v>
      </c>
      <c r="L791" s="221"/>
      <c r="M791" s="221"/>
      <c r="N791" s="224"/>
      <c r="O791" s="105" t="s">
        <v>1015</v>
      </c>
      <c r="P791" s="105" t="s">
        <v>155</v>
      </c>
      <c r="Q791" s="224"/>
    </row>
    <row r="792" spans="1:17" ht="37.5" x14ac:dyDescent="0.45">
      <c r="A792" s="224"/>
      <c r="B792" s="102" t="s">
        <v>1016</v>
      </c>
      <c r="C792" s="225"/>
      <c r="D792" s="226"/>
      <c r="E792" s="227">
        <v>65</v>
      </c>
      <c r="F792" s="226"/>
      <c r="G792" s="226"/>
      <c r="H792" s="228">
        <v>21</v>
      </c>
      <c r="I792" s="226"/>
      <c r="J792" s="229"/>
      <c r="K792" s="226">
        <v>21</v>
      </c>
      <c r="L792" s="221"/>
      <c r="M792" s="221"/>
      <c r="N792" s="224"/>
      <c r="O792" s="105" t="s">
        <v>1017</v>
      </c>
      <c r="P792" s="152" t="s">
        <v>95</v>
      </c>
      <c r="Q792" s="224"/>
    </row>
    <row r="793" spans="1:17" ht="56.25" x14ac:dyDescent="0.45">
      <c r="A793" s="224"/>
      <c r="B793" s="102" t="s">
        <v>1018</v>
      </c>
      <c r="C793" s="225"/>
      <c r="D793" s="226"/>
      <c r="E793" s="227">
        <v>65</v>
      </c>
      <c r="F793" s="226"/>
      <c r="G793" s="226"/>
      <c r="H793" s="228">
        <v>21</v>
      </c>
      <c r="I793" s="226"/>
      <c r="J793" s="229"/>
      <c r="K793" s="226">
        <v>21</v>
      </c>
      <c r="L793" s="221"/>
      <c r="M793" s="221"/>
      <c r="N793" s="224"/>
      <c r="O793" s="105" t="s">
        <v>983</v>
      </c>
      <c r="P793" s="105" t="s">
        <v>166</v>
      </c>
      <c r="Q793" s="224"/>
    </row>
    <row r="794" spans="1:17" ht="56.25" x14ac:dyDescent="0.45">
      <c r="A794" s="224"/>
      <c r="B794" s="102" t="s">
        <v>1019</v>
      </c>
      <c r="C794" s="225"/>
      <c r="D794" s="226"/>
      <c r="E794" s="227">
        <v>65</v>
      </c>
      <c r="F794" s="226"/>
      <c r="G794" s="226"/>
      <c r="H794" s="228">
        <v>21</v>
      </c>
      <c r="I794" s="226"/>
      <c r="J794" s="229"/>
      <c r="K794" s="226">
        <v>21</v>
      </c>
      <c r="L794" s="221"/>
      <c r="M794" s="221"/>
      <c r="N794" s="224"/>
      <c r="O794" s="105" t="s">
        <v>1020</v>
      </c>
      <c r="P794" s="105" t="s">
        <v>166</v>
      </c>
      <c r="Q794" s="224"/>
    </row>
    <row r="795" spans="1:17" ht="56.25" x14ac:dyDescent="0.45">
      <c r="A795" s="224"/>
      <c r="B795" s="102" t="s">
        <v>1021</v>
      </c>
      <c r="C795" s="225"/>
      <c r="D795" s="226"/>
      <c r="E795" s="227">
        <v>65</v>
      </c>
      <c r="F795" s="226"/>
      <c r="G795" s="226"/>
      <c r="H795" s="228">
        <v>21</v>
      </c>
      <c r="I795" s="226"/>
      <c r="J795" s="229"/>
      <c r="K795" s="226">
        <v>21</v>
      </c>
      <c r="L795" s="221"/>
      <c r="M795" s="221"/>
      <c r="N795" s="224"/>
      <c r="O795" s="105" t="s">
        <v>1022</v>
      </c>
      <c r="P795" s="152" t="s">
        <v>95</v>
      </c>
      <c r="Q795" s="224"/>
    </row>
    <row r="796" spans="1:17" ht="56.25" x14ac:dyDescent="0.45">
      <c r="A796" s="224"/>
      <c r="B796" s="102" t="s">
        <v>1023</v>
      </c>
      <c r="C796" s="225"/>
      <c r="D796" s="226"/>
      <c r="E796" s="227">
        <v>65</v>
      </c>
      <c r="F796" s="226"/>
      <c r="G796" s="226"/>
      <c r="H796" s="228">
        <v>21</v>
      </c>
      <c r="I796" s="226"/>
      <c r="J796" s="229"/>
      <c r="K796" s="226">
        <v>21</v>
      </c>
      <c r="L796" s="221"/>
      <c r="M796" s="221"/>
      <c r="N796" s="224"/>
      <c r="O796" s="105" t="s">
        <v>1024</v>
      </c>
      <c r="P796" s="105" t="s">
        <v>84</v>
      </c>
      <c r="Q796" s="224"/>
    </row>
    <row r="797" spans="1:17" ht="56.25" x14ac:dyDescent="0.45">
      <c r="A797" s="224"/>
      <c r="B797" s="102" t="s">
        <v>1025</v>
      </c>
      <c r="C797" s="225"/>
      <c r="D797" s="226"/>
      <c r="E797" s="227">
        <v>65</v>
      </c>
      <c r="F797" s="226"/>
      <c r="G797" s="226"/>
      <c r="H797" s="228">
        <v>21</v>
      </c>
      <c r="I797" s="226"/>
      <c r="J797" s="229"/>
      <c r="K797" s="226">
        <v>21</v>
      </c>
      <c r="L797" s="221"/>
      <c r="M797" s="221"/>
      <c r="N797" s="224"/>
      <c r="O797" s="105" t="s">
        <v>1013</v>
      </c>
      <c r="P797" s="105" t="s">
        <v>132</v>
      </c>
      <c r="Q797" s="224"/>
    </row>
    <row r="798" spans="1:17" ht="56.25" x14ac:dyDescent="0.45">
      <c r="A798" s="224"/>
      <c r="B798" s="102" t="s">
        <v>1026</v>
      </c>
      <c r="C798" s="225"/>
      <c r="D798" s="226"/>
      <c r="E798" s="227">
        <v>65</v>
      </c>
      <c r="F798" s="226"/>
      <c r="G798" s="226"/>
      <c r="H798" s="228">
        <v>21</v>
      </c>
      <c r="I798" s="226"/>
      <c r="J798" s="229"/>
      <c r="K798" s="226">
        <v>21</v>
      </c>
      <c r="L798" s="221"/>
      <c r="M798" s="221"/>
      <c r="N798" s="224"/>
      <c r="O798" s="105" t="s">
        <v>206</v>
      </c>
      <c r="P798" s="152" t="s">
        <v>95</v>
      </c>
      <c r="Q798" s="224"/>
    </row>
    <row r="799" spans="1:17" ht="56.25" x14ac:dyDescent="0.45">
      <c r="A799" s="224"/>
      <c r="B799" s="102" t="s">
        <v>1027</v>
      </c>
      <c r="C799" s="225"/>
      <c r="D799" s="226"/>
      <c r="E799" s="227">
        <v>65</v>
      </c>
      <c r="F799" s="226"/>
      <c r="G799" s="226"/>
      <c r="H799" s="228">
        <v>21</v>
      </c>
      <c r="I799" s="226"/>
      <c r="J799" s="229"/>
      <c r="K799" s="226">
        <v>21</v>
      </c>
      <c r="L799" s="221"/>
      <c r="M799" s="221"/>
      <c r="N799" s="224"/>
      <c r="O799" s="105" t="s">
        <v>474</v>
      </c>
      <c r="P799" s="152" t="s">
        <v>95</v>
      </c>
      <c r="Q799" s="224"/>
    </row>
    <row r="800" spans="1:17" ht="37.5" x14ac:dyDescent="0.45">
      <c r="A800" s="224"/>
      <c r="B800" s="102" t="s">
        <v>1028</v>
      </c>
      <c r="C800" s="225"/>
      <c r="D800" s="226"/>
      <c r="E800" s="227">
        <v>65</v>
      </c>
      <c r="F800" s="226"/>
      <c r="G800" s="226"/>
      <c r="H800" s="228">
        <v>21</v>
      </c>
      <c r="I800" s="226"/>
      <c r="J800" s="229"/>
      <c r="K800" s="226">
        <v>21</v>
      </c>
      <c r="L800" s="221"/>
      <c r="M800" s="221"/>
      <c r="N800" s="224"/>
      <c r="O800" s="105" t="s">
        <v>222</v>
      </c>
      <c r="P800" s="105" t="s">
        <v>155</v>
      </c>
      <c r="Q800" s="224"/>
    </row>
    <row r="801" spans="1:17" ht="56.25" x14ac:dyDescent="0.45">
      <c r="A801" s="224"/>
      <c r="B801" s="102" t="s">
        <v>1029</v>
      </c>
      <c r="C801" s="225"/>
      <c r="D801" s="226"/>
      <c r="E801" s="227">
        <v>65</v>
      </c>
      <c r="F801" s="226"/>
      <c r="G801" s="226"/>
      <c r="H801" s="228">
        <v>21</v>
      </c>
      <c r="I801" s="226"/>
      <c r="J801" s="231"/>
      <c r="K801" s="226">
        <v>21</v>
      </c>
      <c r="L801" s="221"/>
      <c r="M801" s="221"/>
      <c r="N801" s="224"/>
      <c r="O801" s="105" t="s">
        <v>1003</v>
      </c>
      <c r="P801" s="105" t="s">
        <v>155</v>
      </c>
      <c r="Q801" s="224"/>
    </row>
    <row r="802" spans="1:17" ht="37.5" x14ac:dyDescent="0.45">
      <c r="A802" s="224"/>
      <c r="B802" s="102" t="s">
        <v>1030</v>
      </c>
      <c r="C802" s="225"/>
      <c r="D802" s="226"/>
      <c r="E802" s="227">
        <v>65</v>
      </c>
      <c r="F802" s="226"/>
      <c r="G802" s="226"/>
      <c r="H802" s="228">
        <v>21</v>
      </c>
      <c r="I802" s="226"/>
      <c r="J802" s="231"/>
      <c r="K802" s="226">
        <v>21</v>
      </c>
      <c r="L802" s="221"/>
      <c r="M802" s="221"/>
      <c r="N802" s="224"/>
      <c r="O802" s="105" t="s">
        <v>206</v>
      </c>
      <c r="P802" s="152" t="s">
        <v>95</v>
      </c>
      <c r="Q802" s="224"/>
    </row>
    <row r="803" spans="1:17" ht="56.25" x14ac:dyDescent="0.45">
      <c r="A803" s="224"/>
      <c r="B803" s="102" t="s">
        <v>1031</v>
      </c>
      <c r="C803" s="225"/>
      <c r="D803" s="226"/>
      <c r="E803" s="227">
        <v>65</v>
      </c>
      <c r="F803" s="226"/>
      <c r="G803" s="226"/>
      <c r="H803" s="228">
        <v>21</v>
      </c>
      <c r="I803" s="226"/>
      <c r="J803" s="231"/>
      <c r="K803" s="226">
        <v>21</v>
      </c>
      <c r="L803" s="221"/>
      <c r="M803" s="221"/>
      <c r="N803" s="224"/>
      <c r="O803" s="105" t="s">
        <v>1032</v>
      </c>
      <c r="P803" s="105" t="s">
        <v>84</v>
      </c>
      <c r="Q803" s="224"/>
    </row>
    <row r="804" spans="1:17" ht="56.25" x14ac:dyDescent="0.45">
      <c r="A804" s="224"/>
      <c r="B804" s="102" t="s">
        <v>1033</v>
      </c>
      <c r="C804" s="225"/>
      <c r="D804" s="226"/>
      <c r="E804" s="227">
        <v>65</v>
      </c>
      <c r="F804" s="226"/>
      <c r="G804" s="226"/>
      <c r="H804" s="228">
        <v>21</v>
      </c>
      <c r="I804" s="226"/>
      <c r="J804" s="231"/>
      <c r="K804" s="226">
        <v>21</v>
      </c>
      <c r="L804" s="221"/>
      <c r="M804" s="221"/>
      <c r="N804" s="224"/>
      <c r="O804" s="105" t="s">
        <v>1034</v>
      </c>
      <c r="P804" s="105" t="s">
        <v>166</v>
      </c>
      <c r="Q804" s="224"/>
    </row>
    <row r="805" spans="1:17" ht="37.5" x14ac:dyDescent="0.45">
      <c r="A805" s="224"/>
      <c r="B805" s="102" t="s">
        <v>1035</v>
      </c>
      <c r="C805" s="225"/>
      <c r="D805" s="226"/>
      <c r="E805" s="227">
        <v>65</v>
      </c>
      <c r="F805" s="226"/>
      <c r="G805" s="226"/>
      <c r="H805" s="228">
        <v>28</v>
      </c>
      <c r="I805" s="226"/>
      <c r="J805" s="231"/>
      <c r="K805" s="226">
        <v>28</v>
      </c>
      <c r="L805" s="221"/>
      <c r="M805" s="221"/>
      <c r="N805" s="224"/>
      <c r="O805" s="105" t="s">
        <v>215</v>
      </c>
      <c r="P805" s="105" t="s">
        <v>84</v>
      </c>
      <c r="Q805" s="224"/>
    </row>
    <row r="806" spans="1:17" ht="37.5" x14ac:dyDescent="0.45">
      <c r="A806" s="224"/>
      <c r="B806" s="102" t="s">
        <v>1036</v>
      </c>
      <c r="C806" s="225"/>
      <c r="D806" s="226"/>
      <c r="E806" s="227">
        <v>65</v>
      </c>
      <c r="F806" s="226"/>
      <c r="G806" s="226"/>
      <c r="H806" s="228">
        <v>28</v>
      </c>
      <c r="I806" s="226"/>
      <c r="J806" s="231"/>
      <c r="K806" s="226">
        <v>28</v>
      </c>
      <c r="L806" s="221"/>
      <c r="M806" s="221"/>
      <c r="N806" s="224"/>
      <c r="O806" s="105" t="s">
        <v>1037</v>
      </c>
      <c r="P806" s="105" t="s">
        <v>132</v>
      </c>
      <c r="Q806" s="224"/>
    </row>
    <row r="807" spans="1:17" ht="37.5" x14ac:dyDescent="0.45">
      <c r="A807" s="224"/>
      <c r="B807" s="102" t="s">
        <v>1038</v>
      </c>
      <c r="C807" s="225"/>
      <c r="D807" s="226"/>
      <c r="E807" s="227">
        <v>65</v>
      </c>
      <c r="F807" s="226"/>
      <c r="G807" s="226"/>
      <c r="H807" s="228">
        <v>21</v>
      </c>
      <c r="I807" s="226"/>
      <c r="J807" s="231"/>
      <c r="K807" s="226">
        <v>21</v>
      </c>
      <c r="L807" s="221"/>
      <c r="M807" s="221"/>
      <c r="N807" s="224"/>
      <c r="O807" s="105" t="s">
        <v>1039</v>
      </c>
      <c r="P807" s="105" t="s">
        <v>84</v>
      </c>
      <c r="Q807" s="224"/>
    </row>
    <row r="808" spans="1:17" ht="37.5" x14ac:dyDescent="0.45">
      <c r="A808" s="224"/>
      <c r="B808" s="102" t="s">
        <v>1040</v>
      </c>
      <c r="C808" s="225"/>
      <c r="D808" s="226"/>
      <c r="E808" s="227">
        <v>65</v>
      </c>
      <c r="F808" s="226"/>
      <c r="G808" s="226"/>
      <c r="H808" s="228">
        <v>21</v>
      </c>
      <c r="I808" s="226"/>
      <c r="J808" s="231"/>
      <c r="K808" s="226">
        <v>21</v>
      </c>
      <c r="L808" s="221"/>
      <c r="M808" s="221"/>
      <c r="N808" s="224"/>
      <c r="O808" s="105" t="s">
        <v>1041</v>
      </c>
      <c r="P808" s="105" t="s">
        <v>84</v>
      </c>
      <c r="Q808" s="224"/>
    </row>
    <row r="809" spans="1:17" ht="37.5" x14ac:dyDescent="0.45">
      <c r="A809" s="224"/>
      <c r="B809" s="102" t="s">
        <v>1042</v>
      </c>
      <c r="C809" s="225"/>
      <c r="D809" s="226"/>
      <c r="E809" s="227">
        <v>65</v>
      </c>
      <c r="F809" s="226"/>
      <c r="G809" s="226"/>
      <c r="H809" s="228">
        <v>28</v>
      </c>
      <c r="I809" s="226"/>
      <c r="J809" s="231"/>
      <c r="K809" s="226">
        <v>28</v>
      </c>
      <c r="L809" s="221"/>
      <c r="M809" s="221"/>
      <c r="N809" s="224"/>
      <c r="O809" s="105" t="s">
        <v>1043</v>
      </c>
      <c r="P809" s="105" t="s">
        <v>84</v>
      </c>
      <c r="Q809" s="224"/>
    </row>
    <row r="810" spans="1:17" ht="37.5" x14ac:dyDescent="0.45">
      <c r="A810" s="224"/>
      <c r="B810" s="102" t="s">
        <v>1044</v>
      </c>
      <c r="C810" s="225"/>
      <c r="D810" s="226"/>
      <c r="E810" s="227">
        <v>65</v>
      </c>
      <c r="F810" s="226"/>
      <c r="G810" s="226"/>
      <c r="H810" s="228">
        <v>28</v>
      </c>
      <c r="I810" s="226"/>
      <c r="J810" s="231"/>
      <c r="K810" s="226">
        <v>28</v>
      </c>
      <c r="L810" s="221"/>
      <c r="M810" s="221"/>
      <c r="N810" s="224"/>
      <c r="O810" s="105" t="s">
        <v>1024</v>
      </c>
      <c r="P810" s="105" t="s">
        <v>84</v>
      </c>
      <c r="Q810" s="224"/>
    </row>
    <row r="811" spans="1:17" ht="37.5" x14ac:dyDescent="0.45">
      <c r="A811" s="224"/>
      <c r="B811" s="102" t="s">
        <v>1045</v>
      </c>
      <c r="C811" s="225"/>
      <c r="D811" s="226"/>
      <c r="E811" s="227">
        <v>65</v>
      </c>
      <c r="F811" s="226"/>
      <c r="G811" s="226"/>
      <c r="H811" s="228">
        <v>28</v>
      </c>
      <c r="I811" s="226"/>
      <c r="J811" s="231"/>
      <c r="K811" s="226">
        <v>28</v>
      </c>
      <c r="L811" s="221"/>
      <c r="M811" s="221"/>
      <c r="N811" s="224"/>
      <c r="O811" s="105" t="s">
        <v>222</v>
      </c>
      <c r="P811" s="105" t="s">
        <v>155</v>
      </c>
      <c r="Q811" s="224"/>
    </row>
    <row r="812" spans="1:17" ht="37.5" x14ac:dyDescent="0.45">
      <c r="A812" s="224"/>
      <c r="B812" s="102" t="s">
        <v>1046</v>
      </c>
      <c r="C812" s="225"/>
      <c r="D812" s="226"/>
      <c r="E812" s="227">
        <v>65</v>
      </c>
      <c r="F812" s="226"/>
      <c r="G812" s="226"/>
      <c r="H812" s="228">
        <v>28</v>
      </c>
      <c r="I812" s="226"/>
      <c r="J812" s="231"/>
      <c r="K812" s="226">
        <v>28</v>
      </c>
      <c r="L812" s="221"/>
      <c r="M812" s="221"/>
      <c r="N812" s="224"/>
      <c r="O812" s="105" t="s">
        <v>1047</v>
      </c>
      <c r="P812" s="152" t="s">
        <v>95</v>
      </c>
      <c r="Q812" s="224"/>
    </row>
    <row r="813" spans="1:17" ht="37.5" x14ac:dyDescent="0.45">
      <c r="A813" s="224"/>
      <c r="B813" s="102" t="s">
        <v>1048</v>
      </c>
      <c r="C813" s="225"/>
      <c r="D813" s="226"/>
      <c r="E813" s="227">
        <v>65</v>
      </c>
      <c r="F813" s="226"/>
      <c r="G813" s="226"/>
      <c r="H813" s="228">
        <v>28</v>
      </c>
      <c r="I813" s="226"/>
      <c r="J813" s="231"/>
      <c r="K813" s="226">
        <v>28</v>
      </c>
      <c r="L813" s="221"/>
      <c r="M813" s="221"/>
      <c r="N813" s="224"/>
      <c r="O813" s="105" t="s">
        <v>1049</v>
      </c>
      <c r="P813" s="152" t="s">
        <v>95</v>
      </c>
      <c r="Q813" s="224"/>
    </row>
    <row r="814" spans="1:17" ht="37.5" x14ac:dyDescent="0.45">
      <c r="A814" s="224"/>
      <c r="B814" s="102" t="s">
        <v>1050</v>
      </c>
      <c r="C814" s="225"/>
      <c r="D814" s="226"/>
      <c r="E814" s="227">
        <v>65</v>
      </c>
      <c r="F814" s="226"/>
      <c r="G814" s="226"/>
      <c r="H814" s="228">
        <v>28</v>
      </c>
      <c r="I814" s="226"/>
      <c r="J814" s="231"/>
      <c r="K814" s="226">
        <v>28</v>
      </c>
      <c r="L814" s="221"/>
      <c r="M814" s="221"/>
      <c r="N814" s="224"/>
      <c r="O814" s="105" t="s">
        <v>1051</v>
      </c>
      <c r="P814" s="105" t="s">
        <v>155</v>
      </c>
      <c r="Q814" s="224"/>
    </row>
    <row r="815" spans="1:17" ht="37.5" x14ac:dyDescent="0.45">
      <c r="A815" s="224"/>
      <c r="B815" s="102" t="s">
        <v>1052</v>
      </c>
      <c r="C815" s="225"/>
      <c r="D815" s="226"/>
      <c r="E815" s="227">
        <v>65</v>
      </c>
      <c r="F815" s="226"/>
      <c r="G815" s="226"/>
      <c r="H815" s="228">
        <v>28</v>
      </c>
      <c r="I815" s="226"/>
      <c r="J815" s="231"/>
      <c r="K815" s="226">
        <v>28</v>
      </c>
      <c r="L815" s="221"/>
      <c r="M815" s="221"/>
      <c r="N815" s="224"/>
      <c r="O815" s="105" t="s">
        <v>1010</v>
      </c>
      <c r="P815" s="105" t="s">
        <v>166</v>
      </c>
      <c r="Q815" s="224"/>
    </row>
    <row r="816" spans="1:17" ht="37.5" x14ac:dyDescent="0.45">
      <c r="A816" s="224"/>
      <c r="B816" s="102" t="s">
        <v>1053</v>
      </c>
      <c r="C816" s="225"/>
      <c r="D816" s="226"/>
      <c r="E816" s="227">
        <v>65</v>
      </c>
      <c r="F816" s="226"/>
      <c r="G816" s="226"/>
      <c r="H816" s="228">
        <v>28</v>
      </c>
      <c r="I816" s="226"/>
      <c r="J816" s="231"/>
      <c r="K816" s="226">
        <v>28</v>
      </c>
      <c r="L816" s="221"/>
      <c r="M816" s="221"/>
      <c r="N816" s="224"/>
      <c r="O816" s="105" t="s">
        <v>206</v>
      </c>
      <c r="P816" s="152" t="s">
        <v>95</v>
      </c>
      <c r="Q816" s="224"/>
    </row>
    <row r="817" spans="1:17" ht="37.5" x14ac:dyDescent="0.45">
      <c r="A817" s="224"/>
      <c r="B817" s="102" t="s">
        <v>1054</v>
      </c>
      <c r="C817" s="225"/>
      <c r="D817" s="226"/>
      <c r="E817" s="227">
        <v>65</v>
      </c>
      <c r="F817" s="226"/>
      <c r="G817" s="226"/>
      <c r="H817" s="228">
        <v>42</v>
      </c>
      <c r="I817" s="226"/>
      <c r="J817" s="231"/>
      <c r="K817" s="226">
        <v>42</v>
      </c>
      <c r="L817" s="221"/>
      <c r="M817" s="221"/>
      <c r="N817" s="224"/>
      <c r="O817" s="105" t="s">
        <v>992</v>
      </c>
      <c r="P817" s="105" t="s">
        <v>84</v>
      </c>
      <c r="Q817" s="224"/>
    </row>
    <row r="818" spans="1:17" ht="37.5" x14ac:dyDescent="0.45">
      <c r="A818" s="224"/>
      <c r="B818" s="102" t="s">
        <v>1055</v>
      </c>
      <c r="C818" s="225"/>
      <c r="D818" s="226"/>
      <c r="E818" s="227">
        <v>65</v>
      </c>
      <c r="F818" s="226"/>
      <c r="G818" s="226"/>
      <c r="H818" s="228">
        <v>42</v>
      </c>
      <c r="I818" s="226"/>
      <c r="J818" s="231"/>
      <c r="K818" s="226">
        <v>42</v>
      </c>
      <c r="L818" s="221"/>
      <c r="M818" s="221"/>
      <c r="N818" s="224"/>
      <c r="O818" s="105" t="s">
        <v>1013</v>
      </c>
      <c r="P818" s="105" t="s">
        <v>132</v>
      </c>
      <c r="Q818" s="224"/>
    </row>
    <row r="819" spans="1:17" ht="37.5" x14ac:dyDescent="0.45">
      <c r="A819" s="224"/>
      <c r="B819" s="102" t="s">
        <v>1056</v>
      </c>
      <c r="C819" s="225"/>
      <c r="D819" s="226"/>
      <c r="E819" s="227">
        <v>65</v>
      </c>
      <c r="F819" s="226"/>
      <c r="G819" s="226"/>
      <c r="H819" s="228">
        <v>42</v>
      </c>
      <c r="I819" s="226"/>
      <c r="J819" s="231"/>
      <c r="K819" s="226">
        <v>42</v>
      </c>
      <c r="L819" s="221"/>
      <c r="M819" s="221"/>
      <c r="N819" s="224"/>
      <c r="O819" s="105" t="s">
        <v>1032</v>
      </c>
      <c r="P819" s="105" t="s">
        <v>84</v>
      </c>
      <c r="Q819" s="224"/>
    </row>
    <row r="820" spans="1:17" ht="37.5" x14ac:dyDescent="0.45">
      <c r="A820" s="224"/>
      <c r="B820" s="102" t="s">
        <v>1057</v>
      </c>
      <c r="C820" s="225"/>
      <c r="D820" s="226"/>
      <c r="E820" s="227">
        <v>65</v>
      </c>
      <c r="F820" s="226"/>
      <c r="G820" s="226"/>
      <c r="H820" s="228">
        <v>42</v>
      </c>
      <c r="I820" s="226"/>
      <c r="J820" s="231"/>
      <c r="K820" s="226">
        <v>42</v>
      </c>
      <c r="L820" s="221"/>
      <c r="M820" s="221"/>
      <c r="N820" s="224"/>
      <c r="O820" s="105" t="s">
        <v>1047</v>
      </c>
      <c r="P820" s="152" t="s">
        <v>95</v>
      </c>
      <c r="Q820" s="224"/>
    </row>
    <row r="821" spans="1:17" ht="37.5" x14ac:dyDescent="0.45">
      <c r="A821" s="224"/>
      <c r="B821" s="102" t="s">
        <v>1058</v>
      </c>
      <c r="C821" s="225"/>
      <c r="D821" s="226"/>
      <c r="E821" s="227">
        <v>65</v>
      </c>
      <c r="F821" s="226"/>
      <c r="G821" s="226"/>
      <c r="H821" s="228">
        <v>42</v>
      </c>
      <c r="I821" s="226"/>
      <c r="J821" s="231"/>
      <c r="K821" s="226">
        <v>42</v>
      </c>
      <c r="L821" s="221"/>
      <c r="M821" s="221"/>
      <c r="N821" s="224"/>
      <c r="O821" s="105" t="s">
        <v>1059</v>
      </c>
      <c r="P821" s="105" t="s">
        <v>84</v>
      </c>
      <c r="Q821" s="224"/>
    </row>
    <row r="822" spans="1:17" ht="37.5" x14ac:dyDescent="0.45">
      <c r="A822" s="224"/>
      <c r="B822" s="102" t="s">
        <v>1060</v>
      </c>
      <c r="C822" s="225"/>
      <c r="D822" s="226"/>
      <c r="E822" s="227">
        <v>65</v>
      </c>
      <c r="F822" s="226"/>
      <c r="G822" s="226"/>
      <c r="H822" s="228">
        <v>42</v>
      </c>
      <c r="I822" s="226"/>
      <c r="J822" s="231"/>
      <c r="K822" s="226">
        <v>42</v>
      </c>
      <c r="L822" s="221"/>
      <c r="M822" s="221"/>
      <c r="N822" s="224"/>
      <c r="O822" s="105" t="s">
        <v>1047</v>
      </c>
      <c r="P822" s="152" t="s">
        <v>95</v>
      </c>
      <c r="Q822" s="224"/>
    </row>
    <row r="823" spans="1:17" ht="37.5" x14ac:dyDescent="0.45">
      <c r="A823" s="224"/>
      <c r="B823" s="102" t="s">
        <v>1061</v>
      </c>
      <c r="C823" s="225"/>
      <c r="D823" s="226"/>
      <c r="E823" s="227">
        <v>65</v>
      </c>
      <c r="F823" s="226"/>
      <c r="G823" s="226"/>
      <c r="H823" s="228">
        <v>42</v>
      </c>
      <c r="I823" s="226"/>
      <c r="J823" s="231"/>
      <c r="K823" s="226">
        <v>42</v>
      </c>
      <c r="L823" s="221"/>
      <c r="M823" s="221"/>
      <c r="N823" s="224"/>
      <c r="O823" s="105" t="s">
        <v>1062</v>
      </c>
      <c r="P823" s="105" t="s">
        <v>155</v>
      </c>
      <c r="Q823" s="224"/>
    </row>
    <row r="824" spans="1:17" ht="37.5" x14ac:dyDescent="0.45">
      <c r="A824" s="224"/>
      <c r="B824" s="102" t="s">
        <v>1063</v>
      </c>
      <c r="C824" s="225"/>
      <c r="D824" s="226"/>
      <c r="E824" s="227">
        <v>65</v>
      </c>
      <c r="F824" s="226"/>
      <c r="G824" s="226"/>
      <c r="H824" s="228">
        <v>42</v>
      </c>
      <c r="I824" s="226"/>
      <c r="J824" s="231"/>
      <c r="K824" s="226">
        <v>42</v>
      </c>
      <c r="L824" s="221"/>
      <c r="M824" s="221"/>
      <c r="N824" s="224"/>
      <c r="O824" s="105" t="s">
        <v>999</v>
      </c>
      <c r="P824" s="105" t="s">
        <v>155</v>
      </c>
      <c r="Q824" s="224"/>
    </row>
    <row r="825" spans="1:17" ht="37.5" x14ac:dyDescent="0.45">
      <c r="A825" s="224"/>
      <c r="B825" s="102" t="s">
        <v>1064</v>
      </c>
      <c r="C825" s="225"/>
      <c r="D825" s="226"/>
      <c r="E825" s="227">
        <v>65</v>
      </c>
      <c r="F825" s="226"/>
      <c r="G825" s="226"/>
      <c r="H825" s="228">
        <v>42</v>
      </c>
      <c r="I825" s="226"/>
      <c r="J825" s="231"/>
      <c r="K825" s="226">
        <v>42</v>
      </c>
      <c r="L825" s="221"/>
      <c r="M825" s="221"/>
      <c r="N825" s="224"/>
      <c r="O825" s="105" t="s">
        <v>995</v>
      </c>
      <c r="P825" s="105" t="s">
        <v>166</v>
      </c>
      <c r="Q825" s="224"/>
    </row>
    <row r="826" spans="1:17" ht="37.5" x14ac:dyDescent="0.45">
      <c r="A826" s="224"/>
      <c r="B826" s="102" t="s">
        <v>1065</v>
      </c>
      <c r="C826" s="225"/>
      <c r="D826" s="226"/>
      <c r="E826" s="227">
        <v>65</v>
      </c>
      <c r="F826" s="226"/>
      <c r="G826" s="226"/>
      <c r="H826" s="228">
        <v>42</v>
      </c>
      <c r="I826" s="226"/>
      <c r="J826" s="231"/>
      <c r="K826" s="226">
        <v>42</v>
      </c>
      <c r="L826" s="221"/>
      <c r="M826" s="221"/>
      <c r="N826" s="224"/>
      <c r="O826" s="105" t="s">
        <v>1066</v>
      </c>
      <c r="P826" s="152" t="s">
        <v>95</v>
      </c>
      <c r="Q826" s="224"/>
    </row>
    <row r="827" spans="1:17" ht="37.5" x14ac:dyDescent="0.45">
      <c r="A827" s="224"/>
      <c r="B827" s="102" t="s">
        <v>1067</v>
      </c>
      <c r="C827" s="225"/>
      <c r="D827" s="226"/>
      <c r="E827" s="227">
        <v>65</v>
      </c>
      <c r="F827" s="226"/>
      <c r="G827" s="226"/>
      <c r="H827" s="228">
        <v>42</v>
      </c>
      <c r="I827" s="226"/>
      <c r="J827" s="231"/>
      <c r="K827" s="226">
        <v>42</v>
      </c>
      <c r="L827" s="221"/>
      <c r="M827" s="221"/>
      <c r="N827" s="224"/>
      <c r="O827" s="105" t="s">
        <v>1068</v>
      </c>
      <c r="P827" s="105" t="s">
        <v>155</v>
      </c>
      <c r="Q827" s="224"/>
    </row>
    <row r="828" spans="1:17" s="210" customFormat="1" x14ac:dyDescent="0.45">
      <c r="A828" s="215"/>
      <c r="B828" s="107" t="s">
        <v>1069</v>
      </c>
      <c r="C828" s="232"/>
      <c r="D828" s="228"/>
      <c r="E828" s="218"/>
      <c r="F828" s="228">
        <f t="shared" ref="F828:J828" si="61">SUM(F829:F830)</f>
        <v>0</v>
      </c>
      <c r="G828" s="228">
        <f t="shared" si="61"/>
        <v>0</v>
      </c>
      <c r="H828" s="228">
        <f t="shared" si="61"/>
        <v>85</v>
      </c>
      <c r="I828" s="228">
        <f t="shared" si="61"/>
        <v>0</v>
      </c>
      <c r="J828" s="228">
        <f t="shared" si="61"/>
        <v>0</v>
      </c>
      <c r="K828" s="228">
        <f>SUM(K829:K830)</f>
        <v>85</v>
      </c>
      <c r="L828" s="220"/>
      <c r="M828" s="221"/>
      <c r="N828" s="215"/>
      <c r="O828" s="223"/>
      <c r="P828" s="223"/>
      <c r="Q828" s="215"/>
    </row>
    <row r="829" spans="1:17" x14ac:dyDescent="0.45">
      <c r="A829" s="224"/>
      <c r="B829" s="102" t="s">
        <v>1070</v>
      </c>
      <c r="C829" s="225"/>
      <c r="D829" s="226"/>
      <c r="E829" s="227">
        <v>65</v>
      </c>
      <c r="F829" s="226"/>
      <c r="G829" s="226"/>
      <c r="H829" s="228">
        <v>40</v>
      </c>
      <c r="I829" s="226"/>
      <c r="J829" s="226"/>
      <c r="K829" s="226">
        <v>40</v>
      </c>
      <c r="L829" s="221"/>
      <c r="M829" s="221"/>
      <c r="N829" s="224"/>
      <c r="O829" s="105" t="s">
        <v>215</v>
      </c>
      <c r="P829" s="105" t="s">
        <v>1071</v>
      </c>
      <c r="Q829" s="224"/>
    </row>
    <row r="830" spans="1:17" ht="37.5" x14ac:dyDescent="0.45">
      <c r="A830" s="224"/>
      <c r="B830" s="102" t="s">
        <v>1072</v>
      </c>
      <c r="C830" s="225"/>
      <c r="D830" s="226"/>
      <c r="E830" s="227" t="s">
        <v>1073</v>
      </c>
      <c r="F830" s="226"/>
      <c r="G830" s="226"/>
      <c r="H830" s="228">
        <v>45</v>
      </c>
      <c r="I830" s="226"/>
      <c r="J830" s="226"/>
      <c r="K830" s="226">
        <v>45</v>
      </c>
      <c r="L830" s="221"/>
      <c r="M830" s="221"/>
      <c r="N830" s="224"/>
      <c r="O830" s="105" t="s">
        <v>1024</v>
      </c>
      <c r="P830" s="105" t="s">
        <v>1071</v>
      </c>
      <c r="Q830" s="224"/>
    </row>
    <row r="831" spans="1:17" s="210" customFormat="1" x14ac:dyDescent="0.45">
      <c r="A831" s="203"/>
      <c r="B831" s="161" t="s">
        <v>18</v>
      </c>
      <c r="C831" s="204"/>
      <c r="D831" s="204"/>
      <c r="E831" s="205"/>
      <c r="F831" s="206">
        <f t="shared" ref="F831:J831" si="62">SUM(F832:F850)</f>
        <v>852.16</v>
      </c>
      <c r="G831" s="206">
        <f t="shared" si="62"/>
        <v>869.29920000000004</v>
      </c>
      <c r="H831" s="206">
        <f t="shared" si="62"/>
        <v>1548.826</v>
      </c>
      <c r="I831" s="206">
        <f t="shared" si="62"/>
        <v>352.79999999999995</v>
      </c>
      <c r="J831" s="206">
        <f t="shared" si="62"/>
        <v>0</v>
      </c>
      <c r="K831" s="206">
        <f>SUM(K832:K850)</f>
        <v>3623.0852000000004</v>
      </c>
      <c r="L831" s="207"/>
      <c r="M831" s="214"/>
      <c r="N831" s="203"/>
      <c r="O831" s="208"/>
      <c r="P831" s="209"/>
      <c r="Q831" s="203"/>
    </row>
    <row r="832" spans="1:17" ht="37.5" x14ac:dyDescent="0.45">
      <c r="A832" s="224"/>
      <c r="B832" s="102" t="s">
        <v>1074</v>
      </c>
      <c r="C832" s="226"/>
      <c r="D832" s="226"/>
      <c r="E832" s="227" t="s">
        <v>1075</v>
      </c>
      <c r="F832" s="229">
        <f>70.276+38</f>
        <v>108.276</v>
      </c>
      <c r="G832" s="229">
        <v>43.4636</v>
      </c>
      <c r="H832" s="228">
        <v>36.566400000000002</v>
      </c>
      <c r="I832" s="233">
        <v>0</v>
      </c>
      <c r="J832" s="226">
        <v>0</v>
      </c>
      <c r="K832" s="226">
        <f>+F832+G832+H832+I832+J832</f>
        <v>188.30599999999998</v>
      </c>
      <c r="L832" s="234"/>
      <c r="M832" s="221"/>
      <c r="N832" s="224"/>
      <c r="O832" s="105" t="s">
        <v>1015</v>
      </c>
      <c r="P832" s="105" t="s">
        <v>155</v>
      </c>
      <c r="Q832" s="224"/>
    </row>
    <row r="833" spans="1:17" ht="37.5" x14ac:dyDescent="0.45">
      <c r="A833" s="224"/>
      <c r="B833" s="102" t="s">
        <v>1076</v>
      </c>
      <c r="C833" s="226"/>
      <c r="D833" s="226"/>
      <c r="E833" s="227" t="s">
        <v>1075</v>
      </c>
      <c r="F833" s="229">
        <f>30.2+60.4</f>
        <v>90.6</v>
      </c>
      <c r="G833" s="229">
        <v>40.259300000000003</v>
      </c>
      <c r="H833" s="228">
        <v>19.122699999999998</v>
      </c>
      <c r="I833" s="233">
        <v>0</v>
      </c>
      <c r="J833" s="226">
        <v>0</v>
      </c>
      <c r="K833" s="226">
        <f t="shared" ref="K833:K850" si="63">+F833+G833+H833+I833+J833</f>
        <v>149.982</v>
      </c>
      <c r="L833" s="234"/>
      <c r="M833" s="221"/>
      <c r="N833" s="224"/>
      <c r="O833" s="105" t="s">
        <v>990</v>
      </c>
      <c r="P833" s="152" t="s">
        <v>95</v>
      </c>
      <c r="Q833" s="224"/>
    </row>
    <row r="834" spans="1:17" ht="56.25" x14ac:dyDescent="0.45">
      <c r="A834" s="224"/>
      <c r="B834" s="102" t="s">
        <v>1077</v>
      </c>
      <c r="C834" s="226"/>
      <c r="D834" s="226"/>
      <c r="E834" s="227" t="s">
        <v>1075</v>
      </c>
      <c r="F834" s="229">
        <f>52+87.9806</f>
        <v>139.98059999999998</v>
      </c>
      <c r="G834" s="229">
        <v>75.083399999999997</v>
      </c>
      <c r="H834" s="228">
        <v>44.359499999999997</v>
      </c>
      <c r="I834" s="233">
        <v>0</v>
      </c>
      <c r="J834" s="226">
        <v>0</v>
      </c>
      <c r="K834" s="226">
        <f t="shared" si="63"/>
        <v>259.42349999999999</v>
      </c>
      <c r="L834" s="234"/>
      <c r="M834" s="221"/>
      <c r="N834" s="224"/>
      <c r="O834" s="105" t="s">
        <v>1049</v>
      </c>
      <c r="P834" s="152" t="s">
        <v>95</v>
      </c>
      <c r="Q834" s="224"/>
    </row>
    <row r="835" spans="1:17" ht="56.25" x14ac:dyDescent="0.45">
      <c r="A835" s="224"/>
      <c r="B835" s="102" t="s">
        <v>1078</v>
      </c>
      <c r="C835" s="226"/>
      <c r="D835" s="226"/>
      <c r="E835" s="227" t="s">
        <v>1075</v>
      </c>
      <c r="F835" s="229">
        <f>52+82.4712</f>
        <v>134.47120000000001</v>
      </c>
      <c r="G835" s="229">
        <v>67.3369</v>
      </c>
      <c r="H835" s="228">
        <v>47.405000000000001</v>
      </c>
      <c r="I835" s="233">
        <v>0</v>
      </c>
      <c r="J835" s="226">
        <v>0</v>
      </c>
      <c r="K835" s="226">
        <f t="shared" si="63"/>
        <v>249.21310000000003</v>
      </c>
      <c r="L835" s="234"/>
      <c r="M835" s="221"/>
      <c r="N835" s="224"/>
      <c r="O835" s="105" t="s">
        <v>1034</v>
      </c>
      <c r="P835" s="105" t="s">
        <v>166</v>
      </c>
      <c r="Q835" s="224"/>
    </row>
    <row r="836" spans="1:17" ht="56.25" x14ac:dyDescent="0.45">
      <c r="A836" s="224"/>
      <c r="B836" s="102" t="s">
        <v>1079</v>
      </c>
      <c r="C836" s="226"/>
      <c r="D836" s="226"/>
      <c r="E836" s="227" t="s">
        <v>1075</v>
      </c>
      <c r="F836" s="229">
        <v>51.893000000000001</v>
      </c>
      <c r="G836" s="229">
        <v>60.541899999999998</v>
      </c>
      <c r="H836" s="228">
        <v>147.0301</v>
      </c>
      <c r="I836" s="233">
        <v>0</v>
      </c>
      <c r="J836" s="226">
        <v>0</v>
      </c>
      <c r="K836" s="226">
        <f t="shared" si="63"/>
        <v>259.46500000000003</v>
      </c>
      <c r="L836" s="234"/>
      <c r="M836" s="221"/>
      <c r="N836" s="224"/>
      <c r="O836" s="105" t="s">
        <v>512</v>
      </c>
      <c r="P836" s="105" t="s">
        <v>166</v>
      </c>
      <c r="Q836" s="224"/>
    </row>
    <row r="837" spans="1:17" ht="56.25" x14ac:dyDescent="0.45">
      <c r="A837" s="224"/>
      <c r="B837" s="102" t="s">
        <v>1080</v>
      </c>
      <c r="C837" s="226"/>
      <c r="D837" s="226"/>
      <c r="E837" s="227" t="s">
        <v>1075</v>
      </c>
      <c r="F837" s="229">
        <v>51.893000000000001</v>
      </c>
      <c r="G837" s="229">
        <v>60.541899999999998</v>
      </c>
      <c r="H837" s="228">
        <v>147.0301</v>
      </c>
      <c r="I837" s="233">
        <v>0</v>
      </c>
      <c r="J837" s="226">
        <v>0</v>
      </c>
      <c r="K837" s="226">
        <f t="shared" si="63"/>
        <v>259.46500000000003</v>
      </c>
      <c r="L837" s="234"/>
      <c r="M837" s="221"/>
      <c r="N837" s="224"/>
      <c r="O837" s="105" t="s">
        <v>512</v>
      </c>
      <c r="P837" s="105" t="s">
        <v>166</v>
      </c>
      <c r="Q837" s="224"/>
    </row>
    <row r="838" spans="1:17" ht="56.25" x14ac:dyDescent="0.45">
      <c r="A838" s="224"/>
      <c r="B838" s="102" t="s">
        <v>1081</v>
      </c>
      <c r="C838" s="226"/>
      <c r="D838" s="226"/>
      <c r="E838" s="227" t="s">
        <v>1075</v>
      </c>
      <c r="F838" s="229">
        <v>51.893000000000001</v>
      </c>
      <c r="G838" s="229">
        <v>60.541899999999998</v>
      </c>
      <c r="H838" s="228">
        <v>147.0301</v>
      </c>
      <c r="I838" s="233">
        <v>0</v>
      </c>
      <c r="J838" s="226">
        <v>0</v>
      </c>
      <c r="K838" s="226">
        <f t="shared" si="63"/>
        <v>259.46500000000003</v>
      </c>
      <c r="L838" s="234"/>
      <c r="M838" s="221"/>
      <c r="N838" s="224"/>
      <c r="O838" s="105" t="s">
        <v>990</v>
      </c>
      <c r="P838" s="152" t="s">
        <v>95</v>
      </c>
      <c r="Q838" s="224"/>
    </row>
    <row r="839" spans="1:17" ht="56.25" x14ac:dyDescent="0.45">
      <c r="A839" s="224"/>
      <c r="B839" s="102" t="s">
        <v>1082</v>
      </c>
      <c r="C839" s="226"/>
      <c r="D839" s="226"/>
      <c r="E839" s="227" t="s">
        <v>1075</v>
      </c>
      <c r="F839" s="229">
        <v>43.892200000000003</v>
      </c>
      <c r="G839" s="229">
        <v>51.207599999999999</v>
      </c>
      <c r="H839" s="228">
        <v>124.3612</v>
      </c>
      <c r="I839" s="233">
        <v>0</v>
      </c>
      <c r="J839" s="226">
        <v>0</v>
      </c>
      <c r="K839" s="226">
        <f t="shared" si="63"/>
        <v>219.46100000000001</v>
      </c>
      <c r="L839" s="234"/>
      <c r="M839" s="221"/>
      <c r="N839" s="224"/>
      <c r="O839" s="105" t="s">
        <v>1083</v>
      </c>
      <c r="P839" s="152" t="s">
        <v>95</v>
      </c>
      <c r="Q839" s="224"/>
    </row>
    <row r="840" spans="1:17" ht="56.25" x14ac:dyDescent="0.45">
      <c r="A840" s="224"/>
      <c r="B840" s="102" t="s">
        <v>1084</v>
      </c>
      <c r="C840" s="226"/>
      <c r="D840" s="226"/>
      <c r="E840" s="227" t="s">
        <v>1075</v>
      </c>
      <c r="F840" s="229">
        <v>39.892400000000002</v>
      </c>
      <c r="G840" s="229">
        <v>46.540999999999997</v>
      </c>
      <c r="H840" s="228">
        <v>113.0282</v>
      </c>
      <c r="I840" s="233">
        <v>0</v>
      </c>
      <c r="J840" s="226"/>
      <c r="K840" s="226">
        <f t="shared" si="63"/>
        <v>199.4616</v>
      </c>
      <c r="L840" s="234"/>
      <c r="M840" s="221"/>
      <c r="N840" s="224"/>
      <c r="O840" s="105" t="s">
        <v>1085</v>
      </c>
      <c r="P840" s="105" t="s">
        <v>132</v>
      </c>
      <c r="Q840" s="224"/>
    </row>
    <row r="841" spans="1:17" ht="56.25" x14ac:dyDescent="0.45">
      <c r="A841" s="224"/>
      <c r="B841" s="102" t="s">
        <v>1086</v>
      </c>
      <c r="C841" s="226"/>
      <c r="D841" s="226"/>
      <c r="E841" s="227" t="s">
        <v>1075</v>
      </c>
      <c r="F841" s="229">
        <v>29.892199999999999</v>
      </c>
      <c r="G841" s="229">
        <v>43.343699999999998</v>
      </c>
      <c r="H841" s="228">
        <v>76.225099999999998</v>
      </c>
      <c r="I841" s="233">
        <v>0</v>
      </c>
      <c r="J841" s="226">
        <v>0</v>
      </c>
      <c r="K841" s="226">
        <f t="shared" si="63"/>
        <v>149.46100000000001</v>
      </c>
      <c r="L841" s="234"/>
      <c r="M841" s="221"/>
      <c r="N841" s="224"/>
      <c r="O841" s="105" t="s">
        <v>997</v>
      </c>
      <c r="P841" s="152" t="s">
        <v>95</v>
      </c>
      <c r="Q841" s="224"/>
    </row>
    <row r="842" spans="1:17" ht="56.25" x14ac:dyDescent="0.45">
      <c r="A842" s="224"/>
      <c r="B842" s="102" t="s">
        <v>1087</v>
      </c>
      <c r="C842" s="226"/>
      <c r="D842" s="226"/>
      <c r="E842" s="227" t="s">
        <v>1075</v>
      </c>
      <c r="F842" s="229">
        <v>51.892200000000003</v>
      </c>
      <c r="G842" s="229">
        <v>60.540900000000001</v>
      </c>
      <c r="H842" s="228">
        <v>147.02789999999999</v>
      </c>
      <c r="I842" s="233">
        <v>0</v>
      </c>
      <c r="J842" s="226">
        <v>0</v>
      </c>
      <c r="K842" s="226">
        <f t="shared" si="63"/>
        <v>259.46100000000001</v>
      </c>
      <c r="L842" s="234"/>
      <c r="M842" s="221"/>
      <c r="N842" s="224"/>
      <c r="O842" s="105" t="s">
        <v>1088</v>
      </c>
      <c r="P842" s="105" t="s">
        <v>155</v>
      </c>
      <c r="Q842" s="224"/>
    </row>
    <row r="843" spans="1:17" ht="56.25" x14ac:dyDescent="0.45">
      <c r="A843" s="224"/>
      <c r="B843" s="102" t="s">
        <v>1089</v>
      </c>
      <c r="C843" s="226"/>
      <c r="D843" s="226"/>
      <c r="E843" s="227" t="s">
        <v>1075</v>
      </c>
      <c r="F843" s="229">
        <v>27.6922</v>
      </c>
      <c r="G843" s="229">
        <v>40.153700000000001</v>
      </c>
      <c r="H843" s="228">
        <v>70.615099999999998</v>
      </c>
      <c r="I843" s="233">
        <v>0</v>
      </c>
      <c r="J843" s="226">
        <v>0</v>
      </c>
      <c r="K843" s="226">
        <f t="shared" si="63"/>
        <v>138.46100000000001</v>
      </c>
      <c r="L843" s="234"/>
      <c r="M843" s="221"/>
      <c r="N843" s="224"/>
      <c r="O843" s="105" t="s">
        <v>1090</v>
      </c>
      <c r="P843" s="152" t="s">
        <v>95</v>
      </c>
      <c r="Q843" s="224"/>
    </row>
    <row r="844" spans="1:17" ht="56.25" x14ac:dyDescent="0.45">
      <c r="A844" s="224"/>
      <c r="B844" s="102" t="s">
        <v>1091</v>
      </c>
      <c r="C844" s="226"/>
      <c r="D844" s="226"/>
      <c r="E844" s="227" t="s">
        <v>1075</v>
      </c>
      <c r="F844" s="229">
        <v>29.891999999999999</v>
      </c>
      <c r="G844" s="229">
        <v>43.343400000000003</v>
      </c>
      <c r="H844" s="228">
        <v>76.224599999999995</v>
      </c>
      <c r="I844" s="233">
        <v>0</v>
      </c>
      <c r="J844" s="226">
        <v>0</v>
      </c>
      <c r="K844" s="226">
        <f t="shared" si="63"/>
        <v>149.45999999999998</v>
      </c>
      <c r="L844" s="234"/>
      <c r="M844" s="221"/>
      <c r="N844" s="224"/>
      <c r="O844" s="105" t="s">
        <v>1092</v>
      </c>
      <c r="P844" s="152" t="s">
        <v>95</v>
      </c>
      <c r="Q844" s="224"/>
    </row>
    <row r="845" spans="1:17" ht="56.25" x14ac:dyDescent="0.45">
      <c r="A845" s="224"/>
      <c r="B845" s="102" t="s">
        <v>1093</v>
      </c>
      <c r="C845" s="226"/>
      <c r="D845" s="226"/>
      <c r="E845" s="227" t="s">
        <v>1094</v>
      </c>
      <c r="F845" s="229">
        <v>0</v>
      </c>
      <c r="G845" s="229">
        <v>30</v>
      </c>
      <c r="H845" s="228">
        <v>60</v>
      </c>
      <c r="I845" s="233">
        <v>60</v>
      </c>
      <c r="J845" s="226"/>
      <c r="K845" s="226">
        <f t="shared" si="63"/>
        <v>150</v>
      </c>
      <c r="L845" s="234"/>
      <c r="M845" s="221"/>
      <c r="N845" s="224"/>
      <c r="O845" s="105" t="s">
        <v>1095</v>
      </c>
      <c r="P845" s="105" t="s">
        <v>155</v>
      </c>
      <c r="Q845" s="224"/>
    </row>
    <row r="846" spans="1:17" ht="56.25" x14ac:dyDescent="0.45">
      <c r="A846" s="224"/>
      <c r="B846" s="102" t="s">
        <v>1096</v>
      </c>
      <c r="C846" s="226"/>
      <c r="D846" s="226"/>
      <c r="E846" s="227" t="s">
        <v>1094</v>
      </c>
      <c r="F846" s="229">
        <v>0</v>
      </c>
      <c r="G846" s="229">
        <v>30</v>
      </c>
      <c r="H846" s="228">
        <v>60</v>
      </c>
      <c r="I846" s="233">
        <v>60</v>
      </c>
      <c r="J846" s="226"/>
      <c r="K846" s="226">
        <f t="shared" si="63"/>
        <v>150</v>
      </c>
      <c r="L846" s="234"/>
      <c r="M846" s="221"/>
      <c r="N846" s="224"/>
      <c r="O846" s="105" t="s">
        <v>1097</v>
      </c>
      <c r="P846" s="105" t="s">
        <v>166</v>
      </c>
      <c r="Q846" s="224"/>
    </row>
    <row r="847" spans="1:17" ht="56.25" x14ac:dyDescent="0.45">
      <c r="A847" s="224"/>
      <c r="B847" s="102" t="s">
        <v>1098</v>
      </c>
      <c r="C847" s="226"/>
      <c r="D847" s="226"/>
      <c r="E847" s="227" t="s">
        <v>1094</v>
      </c>
      <c r="F847" s="229">
        <v>0</v>
      </c>
      <c r="G847" s="229">
        <v>30</v>
      </c>
      <c r="H847" s="228">
        <v>60</v>
      </c>
      <c r="I847" s="233">
        <v>60</v>
      </c>
      <c r="J847" s="226"/>
      <c r="K847" s="226">
        <f t="shared" si="63"/>
        <v>150</v>
      </c>
      <c r="L847" s="234"/>
      <c r="M847" s="221"/>
      <c r="N847" s="224"/>
      <c r="O847" s="105" t="s">
        <v>474</v>
      </c>
      <c r="P847" s="152" t="s">
        <v>95</v>
      </c>
      <c r="Q847" s="224"/>
    </row>
    <row r="848" spans="1:17" ht="56.25" x14ac:dyDescent="0.45">
      <c r="A848" s="224"/>
      <c r="B848" s="102" t="s">
        <v>1099</v>
      </c>
      <c r="C848" s="226"/>
      <c r="D848" s="226"/>
      <c r="E848" s="227" t="s">
        <v>1094</v>
      </c>
      <c r="F848" s="229">
        <v>0</v>
      </c>
      <c r="G848" s="229">
        <v>40</v>
      </c>
      <c r="H848" s="228">
        <v>80</v>
      </c>
      <c r="I848" s="233">
        <v>80</v>
      </c>
      <c r="J848" s="226"/>
      <c r="K848" s="226">
        <f t="shared" si="63"/>
        <v>200</v>
      </c>
      <c r="L848" s="234"/>
      <c r="M848" s="221"/>
      <c r="N848" s="224"/>
      <c r="O848" s="105" t="s">
        <v>1100</v>
      </c>
      <c r="P848" s="105" t="s">
        <v>166</v>
      </c>
      <c r="Q848" s="224"/>
    </row>
    <row r="849" spans="1:17" ht="56.25" x14ac:dyDescent="0.45">
      <c r="A849" s="224"/>
      <c r="B849" s="102" t="s">
        <v>1101</v>
      </c>
      <c r="C849" s="226"/>
      <c r="D849" s="226"/>
      <c r="E849" s="227" t="s">
        <v>1094</v>
      </c>
      <c r="F849" s="229">
        <v>0</v>
      </c>
      <c r="G849" s="229">
        <v>24.2</v>
      </c>
      <c r="H849" s="228">
        <v>48.4</v>
      </c>
      <c r="I849" s="233">
        <v>48.4</v>
      </c>
      <c r="J849" s="226"/>
      <c r="K849" s="226">
        <f t="shared" si="63"/>
        <v>121</v>
      </c>
      <c r="L849" s="234"/>
      <c r="M849" s="221"/>
      <c r="N849" s="224"/>
      <c r="O849" s="105" t="s">
        <v>980</v>
      </c>
      <c r="P849" s="105" t="s">
        <v>166</v>
      </c>
      <c r="Q849" s="224"/>
    </row>
    <row r="850" spans="1:17" ht="56.25" x14ac:dyDescent="0.45">
      <c r="A850" s="224"/>
      <c r="B850" s="102" t="s">
        <v>1102</v>
      </c>
      <c r="C850" s="226"/>
      <c r="D850" s="226"/>
      <c r="E850" s="227" t="s">
        <v>1094</v>
      </c>
      <c r="F850" s="229">
        <v>0</v>
      </c>
      <c r="G850" s="229">
        <v>22.2</v>
      </c>
      <c r="H850" s="228">
        <v>44.4</v>
      </c>
      <c r="I850" s="233">
        <v>44.4</v>
      </c>
      <c r="J850" s="226"/>
      <c r="K850" s="226">
        <f t="shared" si="63"/>
        <v>111</v>
      </c>
      <c r="L850" s="234"/>
      <c r="M850" s="221"/>
      <c r="N850" s="224"/>
      <c r="O850" s="105" t="s">
        <v>1103</v>
      </c>
      <c r="P850" s="105" t="s">
        <v>166</v>
      </c>
      <c r="Q850" s="224"/>
    </row>
    <row r="851" spans="1:17" s="210" customFormat="1" x14ac:dyDescent="0.45">
      <c r="A851" s="203"/>
      <c r="B851" s="161" t="s">
        <v>17</v>
      </c>
      <c r="C851" s="204"/>
      <c r="D851" s="204"/>
      <c r="E851" s="205"/>
      <c r="F851" s="206">
        <f t="shared" ref="F851:J851" si="64">+F852</f>
        <v>0</v>
      </c>
      <c r="G851" s="206">
        <f t="shared" si="64"/>
        <v>0</v>
      </c>
      <c r="H851" s="206">
        <f t="shared" si="64"/>
        <v>340</v>
      </c>
      <c r="I851" s="206">
        <f t="shared" si="64"/>
        <v>680</v>
      </c>
      <c r="J851" s="206">
        <f t="shared" si="64"/>
        <v>620</v>
      </c>
      <c r="K851" s="206">
        <f>+K852</f>
        <v>1640</v>
      </c>
      <c r="L851" s="207"/>
      <c r="M851" s="203"/>
      <c r="N851" s="203"/>
      <c r="O851" s="208"/>
      <c r="P851" s="209"/>
      <c r="Q851" s="203"/>
    </row>
    <row r="852" spans="1:17" s="210" customFormat="1" x14ac:dyDescent="0.45">
      <c r="A852" s="215"/>
      <c r="B852" s="107" t="s">
        <v>978</v>
      </c>
      <c r="C852" s="228"/>
      <c r="D852" s="228"/>
      <c r="E852" s="218"/>
      <c r="F852" s="232">
        <f t="shared" ref="F852:J852" si="65">SUM(F853:F862)</f>
        <v>0</v>
      </c>
      <c r="G852" s="232">
        <f t="shared" si="65"/>
        <v>0</v>
      </c>
      <c r="H852" s="232">
        <f t="shared" si="65"/>
        <v>340</v>
      </c>
      <c r="I852" s="232">
        <f t="shared" si="65"/>
        <v>680</v>
      </c>
      <c r="J852" s="232">
        <f t="shared" si="65"/>
        <v>620</v>
      </c>
      <c r="K852" s="232">
        <f>SUM(K853:K862)</f>
        <v>1640</v>
      </c>
      <c r="L852" s="220"/>
      <c r="M852" s="215"/>
      <c r="N852" s="215"/>
      <c r="O852" s="222"/>
      <c r="P852" s="223"/>
      <c r="Q852" s="215"/>
    </row>
    <row r="853" spans="1:17" ht="56.25" x14ac:dyDescent="0.45">
      <c r="A853" s="224"/>
      <c r="B853" s="102" t="s">
        <v>1104</v>
      </c>
      <c r="C853" s="229"/>
      <c r="D853" s="229"/>
      <c r="E853" s="235" t="s">
        <v>1105</v>
      </c>
      <c r="F853" s="229"/>
      <c r="G853" s="229"/>
      <c r="H853" s="236">
        <v>52</v>
      </c>
      <c r="I853" s="233">
        <v>104</v>
      </c>
      <c r="J853" s="233">
        <v>104</v>
      </c>
      <c r="K853" s="229">
        <f>+G853+H853+I853+J853</f>
        <v>260</v>
      </c>
      <c r="L853" s="221"/>
      <c r="M853" s="224"/>
      <c r="N853" s="224"/>
      <c r="O853" s="105" t="s">
        <v>980</v>
      </c>
      <c r="P853" s="105" t="s">
        <v>166</v>
      </c>
      <c r="Q853" s="224"/>
    </row>
    <row r="854" spans="1:17" ht="56.25" x14ac:dyDescent="0.45">
      <c r="A854" s="224"/>
      <c r="B854" s="102" t="s">
        <v>1106</v>
      </c>
      <c r="C854" s="229"/>
      <c r="D854" s="229"/>
      <c r="E854" s="235" t="s">
        <v>1105</v>
      </c>
      <c r="F854" s="229"/>
      <c r="G854" s="229"/>
      <c r="H854" s="236">
        <v>52</v>
      </c>
      <c r="I854" s="233">
        <v>104</v>
      </c>
      <c r="J854" s="233">
        <v>104</v>
      </c>
      <c r="K854" s="229">
        <f t="shared" ref="K854:K862" si="66">+G854+H854+I854+J854</f>
        <v>260</v>
      </c>
      <c r="L854" s="221"/>
      <c r="M854" s="224"/>
      <c r="N854" s="224"/>
      <c r="O854" s="105" t="s">
        <v>1107</v>
      </c>
      <c r="P854" s="105" t="s">
        <v>166</v>
      </c>
      <c r="Q854" s="224"/>
    </row>
    <row r="855" spans="1:17" ht="56.25" x14ac:dyDescent="0.45">
      <c r="A855" s="224"/>
      <c r="B855" s="102" t="s">
        <v>1108</v>
      </c>
      <c r="C855" s="229"/>
      <c r="D855" s="229"/>
      <c r="E855" s="235" t="s">
        <v>1105</v>
      </c>
      <c r="F855" s="229"/>
      <c r="G855" s="229"/>
      <c r="H855" s="236">
        <v>30</v>
      </c>
      <c r="I855" s="233">
        <v>60</v>
      </c>
      <c r="J855" s="233">
        <v>0</v>
      </c>
      <c r="K855" s="229">
        <f>+G855+H855+I855+J855</f>
        <v>90</v>
      </c>
      <c r="L855" s="221"/>
      <c r="M855" s="224"/>
      <c r="N855" s="224"/>
      <c r="O855" s="105" t="s">
        <v>1109</v>
      </c>
      <c r="P855" s="105" t="s">
        <v>166</v>
      </c>
      <c r="Q855" s="224"/>
    </row>
    <row r="856" spans="1:17" ht="56.25" x14ac:dyDescent="0.45">
      <c r="A856" s="224"/>
      <c r="B856" s="102" t="s">
        <v>1110</v>
      </c>
      <c r="C856" s="229"/>
      <c r="D856" s="229"/>
      <c r="E856" s="235" t="s">
        <v>1105</v>
      </c>
      <c r="F856" s="229"/>
      <c r="G856" s="229"/>
      <c r="H856" s="236">
        <v>20</v>
      </c>
      <c r="I856" s="233">
        <v>40</v>
      </c>
      <c r="J856" s="233">
        <v>40</v>
      </c>
      <c r="K856" s="229">
        <f t="shared" si="66"/>
        <v>100</v>
      </c>
      <c r="L856" s="221"/>
      <c r="M856" s="224"/>
      <c r="N856" s="224"/>
      <c r="O856" s="105" t="s">
        <v>999</v>
      </c>
      <c r="P856" s="105" t="s">
        <v>155</v>
      </c>
      <c r="Q856" s="224"/>
    </row>
    <row r="857" spans="1:17" ht="56.25" x14ac:dyDescent="0.45">
      <c r="A857" s="224"/>
      <c r="B857" s="102" t="s">
        <v>1111</v>
      </c>
      <c r="C857" s="229"/>
      <c r="D857" s="229"/>
      <c r="E857" s="235" t="s">
        <v>1105</v>
      </c>
      <c r="F857" s="229"/>
      <c r="G857" s="229"/>
      <c r="H857" s="236">
        <v>30</v>
      </c>
      <c r="I857" s="233">
        <v>60</v>
      </c>
      <c r="J857" s="233">
        <v>60</v>
      </c>
      <c r="K857" s="229">
        <f t="shared" si="66"/>
        <v>150</v>
      </c>
      <c r="L857" s="221"/>
      <c r="M857" s="224"/>
      <c r="N857" s="224"/>
      <c r="O857" s="105" t="s">
        <v>1112</v>
      </c>
      <c r="P857" s="152" t="s">
        <v>95</v>
      </c>
      <c r="Q857" s="224"/>
    </row>
    <row r="858" spans="1:17" ht="56.25" x14ac:dyDescent="0.45">
      <c r="A858" s="224"/>
      <c r="B858" s="102" t="s">
        <v>1113</v>
      </c>
      <c r="C858" s="229"/>
      <c r="D858" s="229"/>
      <c r="E858" s="235" t="s">
        <v>1105</v>
      </c>
      <c r="F858" s="229"/>
      <c r="G858" s="229"/>
      <c r="H858" s="236">
        <v>52</v>
      </c>
      <c r="I858" s="233">
        <v>104</v>
      </c>
      <c r="J858" s="233">
        <v>104</v>
      </c>
      <c r="K858" s="229">
        <f t="shared" si="66"/>
        <v>260</v>
      </c>
      <c r="L858" s="221"/>
      <c r="M858" s="224"/>
      <c r="N858" s="224"/>
      <c r="O858" s="105" t="s">
        <v>1114</v>
      </c>
      <c r="P858" s="152" t="s">
        <v>95</v>
      </c>
      <c r="Q858" s="224"/>
    </row>
    <row r="859" spans="1:17" ht="56.25" x14ac:dyDescent="0.45">
      <c r="A859" s="224"/>
      <c r="B859" s="102" t="s">
        <v>1115</v>
      </c>
      <c r="C859" s="229"/>
      <c r="D859" s="229"/>
      <c r="E859" s="235" t="s">
        <v>1105</v>
      </c>
      <c r="F859" s="229"/>
      <c r="G859" s="229"/>
      <c r="H859" s="236">
        <v>24</v>
      </c>
      <c r="I859" s="233">
        <v>48</v>
      </c>
      <c r="J859" s="233">
        <v>48</v>
      </c>
      <c r="K859" s="229">
        <f t="shared" si="66"/>
        <v>120</v>
      </c>
      <c r="L859" s="221"/>
      <c r="M859" s="224"/>
      <c r="N859" s="224"/>
      <c r="O859" s="105" t="s">
        <v>1116</v>
      </c>
      <c r="P859" s="105" t="s">
        <v>166</v>
      </c>
      <c r="Q859" s="224"/>
    </row>
    <row r="860" spans="1:17" ht="56.25" x14ac:dyDescent="0.45">
      <c r="A860" s="224"/>
      <c r="B860" s="102" t="s">
        <v>1117</v>
      </c>
      <c r="C860" s="229"/>
      <c r="D860" s="229"/>
      <c r="E860" s="235" t="s">
        <v>1105</v>
      </c>
      <c r="F860" s="229"/>
      <c r="G860" s="229"/>
      <c r="H860" s="236">
        <v>20</v>
      </c>
      <c r="I860" s="233">
        <v>40</v>
      </c>
      <c r="J860" s="233">
        <v>40</v>
      </c>
      <c r="K860" s="229">
        <f t="shared" si="66"/>
        <v>100</v>
      </c>
      <c r="L860" s="221"/>
      <c r="M860" s="224"/>
      <c r="N860" s="224"/>
      <c r="O860" s="105" t="s">
        <v>1100</v>
      </c>
      <c r="P860" s="105" t="s">
        <v>166</v>
      </c>
      <c r="Q860" s="224"/>
    </row>
    <row r="861" spans="1:17" ht="56.25" x14ac:dyDescent="0.45">
      <c r="A861" s="224"/>
      <c r="B861" s="102" t="s">
        <v>1118</v>
      </c>
      <c r="C861" s="229"/>
      <c r="D861" s="229"/>
      <c r="E861" s="235" t="s">
        <v>1105</v>
      </c>
      <c r="F861" s="229"/>
      <c r="G861" s="229"/>
      <c r="H861" s="236">
        <v>30</v>
      </c>
      <c r="I861" s="233">
        <v>60</v>
      </c>
      <c r="J861" s="233">
        <v>60</v>
      </c>
      <c r="K861" s="229">
        <f t="shared" si="66"/>
        <v>150</v>
      </c>
      <c r="L861" s="221"/>
      <c r="M861" s="224"/>
      <c r="N861" s="224"/>
      <c r="O861" s="105" t="s">
        <v>1034</v>
      </c>
      <c r="P861" s="105" t="s">
        <v>166</v>
      </c>
      <c r="Q861" s="224"/>
    </row>
    <row r="862" spans="1:17" ht="56.25" x14ac:dyDescent="0.45">
      <c r="A862" s="224"/>
      <c r="B862" s="102" t="s">
        <v>1119</v>
      </c>
      <c r="C862" s="229"/>
      <c r="D862" s="229"/>
      <c r="E862" s="235" t="s">
        <v>1105</v>
      </c>
      <c r="F862" s="229"/>
      <c r="G862" s="229"/>
      <c r="H862" s="236">
        <v>30</v>
      </c>
      <c r="I862" s="233">
        <v>60</v>
      </c>
      <c r="J862" s="233">
        <v>60</v>
      </c>
      <c r="K862" s="229">
        <f t="shared" si="66"/>
        <v>150</v>
      </c>
      <c r="L862" s="221"/>
      <c r="M862" s="224"/>
      <c r="N862" s="224"/>
      <c r="O862" s="105" t="s">
        <v>1120</v>
      </c>
      <c r="P862" s="152" t="s">
        <v>95</v>
      </c>
      <c r="Q862" s="224"/>
    </row>
    <row r="863" spans="1:17" s="137" customFormat="1" ht="262.5" x14ac:dyDescent="0.2">
      <c r="A863" s="156"/>
      <c r="B863" s="156" t="s">
        <v>1121</v>
      </c>
      <c r="C863" s="157"/>
      <c r="D863" s="158"/>
      <c r="E863" s="158"/>
      <c r="F863" s="159"/>
      <c r="G863" s="159"/>
      <c r="H863" s="159">
        <f>H864</f>
        <v>683.95</v>
      </c>
      <c r="I863" s="159"/>
      <c r="J863" s="159"/>
      <c r="K863" s="159">
        <f t="shared" si="55"/>
        <v>683.95</v>
      </c>
      <c r="L863" s="158"/>
      <c r="M863" s="158"/>
      <c r="N863" s="156" t="s">
        <v>1122</v>
      </c>
      <c r="O863" s="158"/>
      <c r="P863" s="158"/>
      <c r="Q863" s="156" t="s">
        <v>1123</v>
      </c>
    </row>
    <row r="864" spans="1:17" s="153" customFormat="1" x14ac:dyDescent="0.2">
      <c r="A864" s="160"/>
      <c r="B864" s="161" t="s">
        <v>22</v>
      </c>
      <c r="C864" s="162"/>
      <c r="D864" s="163"/>
      <c r="E864" s="163"/>
      <c r="F864" s="164"/>
      <c r="G864" s="164"/>
      <c r="H864" s="164">
        <f>SUM(H866)</f>
        <v>683.95</v>
      </c>
      <c r="I864" s="164"/>
      <c r="J864" s="164"/>
      <c r="K864" s="164">
        <f t="shared" si="55"/>
        <v>683.95</v>
      </c>
      <c r="L864" s="163"/>
      <c r="M864" s="163"/>
      <c r="N864" s="160"/>
      <c r="O864" s="163"/>
      <c r="P864" s="163"/>
      <c r="Q864" s="160"/>
    </row>
    <row r="865" spans="1:17" s="137" customFormat="1" x14ac:dyDescent="0.2">
      <c r="A865" s="122"/>
      <c r="B865" s="115" t="s">
        <v>1124</v>
      </c>
      <c r="C865" s="139"/>
      <c r="D865" s="101"/>
      <c r="E865" s="101"/>
      <c r="F865" s="140"/>
      <c r="G865" s="140"/>
      <c r="H865" s="141"/>
      <c r="I865" s="140"/>
      <c r="J865" s="140"/>
      <c r="K865" s="140">
        <f t="shared" si="55"/>
        <v>0</v>
      </c>
      <c r="L865" s="101"/>
      <c r="M865" s="142"/>
      <c r="N865" s="122"/>
      <c r="O865" s="142"/>
      <c r="P865" s="142"/>
      <c r="Q865" s="122"/>
    </row>
    <row r="866" spans="1:17" s="153" customFormat="1" x14ac:dyDescent="0.2">
      <c r="A866" s="102"/>
      <c r="B866" s="148" t="s">
        <v>1125</v>
      </c>
      <c r="C866" s="149">
        <v>1</v>
      </c>
      <c r="D866" s="128" t="s">
        <v>72</v>
      </c>
      <c r="E866" s="128">
        <v>2565</v>
      </c>
      <c r="F866" s="150"/>
      <c r="G866" s="150"/>
      <c r="H866" s="151">
        <v>683.95</v>
      </c>
      <c r="I866" s="150"/>
      <c r="J866" s="150"/>
      <c r="K866" s="150">
        <f t="shared" si="55"/>
        <v>683.95</v>
      </c>
      <c r="L866" s="128"/>
      <c r="M866" s="152"/>
      <c r="N866" s="102"/>
      <c r="O866" s="152"/>
      <c r="P866" s="152"/>
      <c r="Q866" s="102"/>
    </row>
    <row r="867" spans="1:17" s="137" customFormat="1" ht="409.5" x14ac:dyDescent="0.2">
      <c r="A867" s="132"/>
      <c r="B867" s="132" t="s">
        <v>1126</v>
      </c>
      <c r="C867" s="134"/>
      <c r="D867" s="135"/>
      <c r="E867" s="135"/>
      <c r="F867" s="136">
        <v>3066.9140000000002</v>
      </c>
      <c r="G867" s="136">
        <v>1739.2966000000001</v>
      </c>
      <c r="H867" s="136">
        <f>H868</f>
        <v>4558.3678999999993</v>
      </c>
      <c r="I867" s="136">
        <f>I868</f>
        <v>1133.2464</v>
      </c>
      <c r="J867" s="136">
        <f>J868</f>
        <v>0</v>
      </c>
      <c r="K867" s="136">
        <f t="shared" si="55"/>
        <v>10497.8249</v>
      </c>
      <c r="L867" s="135"/>
      <c r="M867" s="135"/>
      <c r="N867" s="132" t="s">
        <v>1127</v>
      </c>
      <c r="O867" s="135"/>
      <c r="P867" s="135"/>
      <c r="Q867" s="132" t="s">
        <v>1128</v>
      </c>
    </row>
    <row r="868" spans="1:17" s="137" customFormat="1" ht="37.5" x14ac:dyDescent="0.2">
      <c r="A868" s="156"/>
      <c r="B868" s="156" t="s">
        <v>1129</v>
      </c>
      <c r="C868" s="157"/>
      <c r="D868" s="158"/>
      <c r="E868" s="158"/>
      <c r="F868" s="159"/>
      <c r="G868" s="159"/>
      <c r="H868" s="159">
        <f>+H872+H869</f>
        <v>4558.3678999999993</v>
      </c>
      <c r="I868" s="159">
        <f>+I872+I869</f>
        <v>1133.2464</v>
      </c>
      <c r="J868" s="159">
        <f>+J872+J869</f>
        <v>0</v>
      </c>
      <c r="K868" s="159">
        <f t="shared" si="55"/>
        <v>5691.6142999999993</v>
      </c>
      <c r="L868" s="158"/>
      <c r="M868" s="158"/>
      <c r="N868" s="156"/>
      <c r="O868" s="158"/>
      <c r="P868" s="158"/>
      <c r="Q868" s="156"/>
    </row>
    <row r="869" spans="1:17" s="137" customFormat="1" x14ac:dyDescent="0.2">
      <c r="A869" s="143"/>
      <c r="B869" s="161" t="s">
        <v>22</v>
      </c>
      <c r="C869" s="144"/>
      <c r="D869" s="145"/>
      <c r="E869" s="145"/>
      <c r="F869" s="146"/>
      <c r="G869" s="146"/>
      <c r="H869" s="146">
        <f>SUM(H871)</f>
        <v>7.6176000000000004</v>
      </c>
      <c r="I869" s="146"/>
      <c r="J869" s="146"/>
      <c r="K869" s="146">
        <f>SUM(F869:J869)</f>
        <v>7.6176000000000004</v>
      </c>
      <c r="L869" s="145"/>
      <c r="M869" s="145"/>
      <c r="N869" s="143"/>
      <c r="O869" s="145"/>
      <c r="P869" s="145"/>
      <c r="Q869" s="143"/>
    </row>
    <row r="870" spans="1:17" s="137" customFormat="1" x14ac:dyDescent="0.2">
      <c r="A870" s="122"/>
      <c r="B870" s="115" t="s">
        <v>75</v>
      </c>
      <c r="C870" s="139"/>
      <c r="D870" s="101"/>
      <c r="E870" s="101"/>
      <c r="F870" s="140"/>
      <c r="G870" s="140"/>
      <c r="H870" s="141"/>
      <c r="I870" s="140"/>
      <c r="J870" s="140"/>
      <c r="K870" s="140">
        <f>SUM(F870:J870)</f>
        <v>0</v>
      </c>
      <c r="L870" s="101"/>
      <c r="M870" s="142"/>
      <c r="N870" s="122"/>
      <c r="O870" s="142"/>
      <c r="P870" s="142"/>
      <c r="Q870" s="122"/>
    </row>
    <row r="871" spans="1:17" s="153" customFormat="1" ht="37.5" x14ac:dyDescent="0.2">
      <c r="A871" s="102"/>
      <c r="B871" s="148" t="s">
        <v>1130</v>
      </c>
      <c r="C871" s="149">
        <v>1</v>
      </c>
      <c r="D871" s="128" t="s">
        <v>72</v>
      </c>
      <c r="E871" s="128"/>
      <c r="F871" s="150"/>
      <c r="G871" s="150"/>
      <c r="H871" s="151">
        <v>7.6176000000000004</v>
      </c>
      <c r="I871" s="150"/>
      <c r="J871" s="150"/>
      <c r="K871" s="150">
        <f>SUM(F871:J871)</f>
        <v>7.6176000000000004</v>
      </c>
      <c r="L871" s="128"/>
      <c r="M871" s="152"/>
      <c r="N871" s="102"/>
      <c r="O871" s="152" t="s">
        <v>151</v>
      </c>
      <c r="P871" s="152"/>
      <c r="Q871" s="102"/>
    </row>
    <row r="872" spans="1:17" s="137" customFormat="1" x14ac:dyDescent="0.2">
      <c r="A872" s="143"/>
      <c r="B872" s="161" t="s">
        <v>18</v>
      </c>
      <c r="C872" s="144"/>
      <c r="D872" s="145"/>
      <c r="E872" s="145"/>
      <c r="F872" s="146">
        <f t="shared" ref="F872:G872" si="67">SUM(F874:F876)</f>
        <v>3059.2964000000002</v>
      </c>
      <c r="G872" s="146">
        <f t="shared" si="67"/>
        <v>1731.6790000000001</v>
      </c>
      <c r="H872" s="146">
        <f>SUM(H874:H876)</f>
        <v>4550.7502999999997</v>
      </c>
      <c r="I872" s="146">
        <f t="shared" ref="I872:J872" si="68">SUM(I874:I876)</f>
        <v>1133.2464</v>
      </c>
      <c r="J872" s="146">
        <f t="shared" si="68"/>
        <v>0</v>
      </c>
      <c r="K872" s="146">
        <f t="shared" si="55"/>
        <v>10474.972099999999</v>
      </c>
      <c r="L872" s="145"/>
      <c r="M872" s="145"/>
      <c r="N872" s="143"/>
      <c r="O872" s="145"/>
      <c r="P872" s="145"/>
      <c r="Q872" s="143"/>
    </row>
    <row r="873" spans="1:17" s="137" customFormat="1" x14ac:dyDescent="0.2">
      <c r="A873" s="122"/>
      <c r="B873" s="115" t="s">
        <v>79</v>
      </c>
      <c r="C873" s="139"/>
      <c r="D873" s="101"/>
      <c r="E873" s="101"/>
      <c r="F873" s="140"/>
      <c r="G873" s="140"/>
      <c r="H873" s="141"/>
      <c r="I873" s="140"/>
      <c r="J873" s="140"/>
      <c r="K873" s="140"/>
      <c r="L873" s="101"/>
      <c r="M873" s="142"/>
      <c r="N873" s="122"/>
      <c r="O873" s="142"/>
      <c r="P873" s="142"/>
      <c r="Q873" s="122"/>
    </row>
    <row r="874" spans="1:17" s="153" customFormat="1" ht="37.5" x14ac:dyDescent="0.2">
      <c r="A874" s="102"/>
      <c r="B874" s="148" t="s">
        <v>1131</v>
      </c>
      <c r="C874" s="149">
        <v>4.2499040000000008</v>
      </c>
      <c r="D874" s="128" t="s">
        <v>81</v>
      </c>
      <c r="E874" s="128" t="s">
        <v>788</v>
      </c>
      <c r="F874" s="150">
        <v>1165.8733</v>
      </c>
      <c r="G874" s="150">
        <v>660.18550000000005</v>
      </c>
      <c r="H874" s="151">
        <v>1696.78</v>
      </c>
      <c r="I874" s="150">
        <v>469.1472</v>
      </c>
      <c r="J874" s="150"/>
      <c r="K874" s="150">
        <f t="shared" si="55"/>
        <v>3991.9859999999999</v>
      </c>
      <c r="L874" s="128"/>
      <c r="M874" s="152"/>
      <c r="N874" s="102"/>
      <c r="O874" s="152" t="s">
        <v>215</v>
      </c>
      <c r="P874" s="152" t="s">
        <v>84</v>
      </c>
      <c r="Q874" s="102"/>
    </row>
    <row r="875" spans="1:17" s="153" customFormat="1" ht="37.5" x14ac:dyDescent="0.2">
      <c r="A875" s="102"/>
      <c r="B875" s="148" t="s">
        <v>1132</v>
      </c>
      <c r="C875" s="149">
        <v>4.1412250000000004</v>
      </c>
      <c r="D875" s="128" t="s">
        <v>81</v>
      </c>
      <c r="E875" s="128" t="s">
        <v>788</v>
      </c>
      <c r="F875" s="150">
        <v>1165.5314000000001</v>
      </c>
      <c r="G875" s="150">
        <v>659.78650000000005</v>
      </c>
      <c r="H875" s="151">
        <v>1796.6452999999999</v>
      </c>
      <c r="I875" s="150">
        <v>370.02289999999999</v>
      </c>
      <c r="J875" s="150"/>
      <c r="K875" s="150">
        <f t="shared" si="55"/>
        <v>3991.9861000000001</v>
      </c>
      <c r="L875" s="128"/>
      <c r="M875" s="152"/>
      <c r="N875" s="102"/>
      <c r="O875" s="152" t="s">
        <v>731</v>
      </c>
      <c r="P875" s="152" t="s">
        <v>84</v>
      </c>
      <c r="Q875" s="102"/>
    </row>
    <row r="876" spans="1:17" s="153" customFormat="1" ht="37.5" x14ac:dyDescent="0.2">
      <c r="A876" s="102"/>
      <c r="B876" s="148" t="s">
        <v>1133</v>
      </c>
      <c r="C876" s="149">
        <v>2.3778709999999994</v>
      </c>
      <c r="D876" s="128" t="s">
        <v>81</v>
      </c>
      <c r="E876" s="128" t="s">
        <v>788</v>
      </c>
      <c r="F876" s="150">
        <v>727.89170000000001</v>
      </c>
      <c r="G876" s="150">
        <v>411.70699999999999</v>
      </c>
      <c r="H876" s="151">
        <v>1057.325</v>
      </c>
      <c r="I876" s="150">
        <v>294.0763</v>
      </c>
      <c r="J876" s="150"/>
      <c r="K876" s="150">
        <f t="shared" si="55"/>
        <v>2491.0000000000005</v>
      </c>
      <c r="L876" s="128"/>
      <c r="M876" s="152"/>
      <c r="N876" s="102"/>
      <c r="O876" s="152" t="s">
        <v>731</v>
      </c>
      <c r="P876" s="152" t="s">
        <v>84</v>
      </c>
      <c r="Q876" s="102"/>
    </row>
    <row r="877" spans="1:17" s="153" customFormat="1" x14ac:dyDescent="0.2">
      <c r="A877" s="102"/>
      <c r="B877" s="148"/>
      <c r="C877" s="149"/>
      <c r="D877" s="128"/>
      <c r="E877" s="128"/>
      <c r="F877" s="150"/>
      <c r="G877" s="150"/>
      <c r="H877" s="151"/>
      <c r="I877" s="150"/>
      <c r="J877" s="150"/>
      <c r="K877" s="150"/>
      <c r="L877" s="128"/>
      <c r="M877" s="237"/>
      <c r="N877" s="102"/>
      <c r="O877" s="152"/>
      <c r="P877" s="152"/>
      <c r="Q877" s="102"/>
    </row>
    <row r="878" spans="1:17" s="153" customFormat="1" x14ac:dyDescent="0.2">
      <c r="A878" s="238"/>
      <c r="B878" s="239"/>
      <c r="C878" s="240"/>
      <c r="D878" s="241"/>
      <c r="E878" s="241"/>
      <c r="F878" s="242"/>
      <c r="G878" s="242"/>
      <c r="H878" s="243"/>
      <c r="I878" s="242"/>
      <c r="J878" s="242"/>
      <c r="K878" s="242"/>
      <c r="L878" s="241"/>
      <c r="M878" s="244"/>
      <c r="N878" s="238"/>
      <c r="O878" s="244"/>
      <c r="P878" s="244"/>
      <c r="Q878" s="238"/>
    </row>
    <row r="879" spans="1:17" s="153" customFormat="1" x14ac:dyDescent="0.2">
      <c r="A879" s="238"/>
      <c r="B879" s="239"/>
      <c r="C879" s="240"/>
      <c r="D879" s="241"/>
      <c r="E879" s="241"/>
      <c r="F879" s="242"/>
      <c r="G879" s="242"/>
      <c r="H879" s="243"/>
      <c r="I879" s="242"/>
      <c r="J879" s="242"/>
      <c r="K879" s="242"/>
      <c r="L879" s="241"/>
      <c r="M879" s="244"/>
      <c r="N879" s="238"/>
      <c r="O879" s="244"/>
      <c r="P879" s="244"/>
      <c r="Q879" s="238"/>
    </row>
    <row r="880" spans="1:17" s="153" customFormat="1" x14ac:dyDescent="0.2">
      <c r="A880" s="238"/>
      <c r="B880" s="239"/>
      <c r="C880" s="240"/>
      <c r="D880" s="241"/>
      <c r="E880" s="241"/>
      <c r="F880" s="242"/>
      <c r="G880" s="242"/>
      <c r="H880" s="243"/>
      <c r="I880" s="242"/>
      <c r="J880" s="242"/>
      <c r="K880" s="242"/>
      <c r="L880" s="241"/>
      <c r="M880" s="244"/>
      <c r="N880" s="238"/>
      <c r="O880" s="244"/>
      <c r="P880" s="244"/>
      <c r="Q880" s="238"/>
    </row>
    <row r="881" spans="1:16" x14ac:dyDescent="0.45">
      <c r="A881" s="8" t="s">
        <v>48</v>
      </c>
      <c r="C881" s="245"/>
      <c r="D881" s="246"/>
      <c r="E881" s="246"/>
    </row>
    <row r="882" spans="1:16" x14ac:dyDescent="0.45">
      <c r="A882" s="252"/>
      <c r="C882" s="245"/>
      <c r="D882" s="246"/>
      <c r="E882" s="246"/>
      <c r="G882" s="253"/>
      <c r="L882" s="254"/>
      <c r="M882" s="252"/>
      <c r="O882" s="255"/>
      <c r="P882" s="256"/>
    </row>
    <row r="883" spans="1:16" x14ac:dyDescent="0.45">
      <c r="A883" s="252"/>
      <c r="C883" s="245"/>
      <c r="D883" s="246"/>
      <c r="E883" s="246"/>
      <c r="G883" s="253"/>
    </row>
    <row r="884" spans="1:16" x14ac:dyDescent="0.45">
      <c r="C884" s="245"/>
      <c r="D884" s="246"/>
      <c r="E884" s="246"/>
      <c r="I884" s="257"/>
    </row>
    <row r="887" spans="1:16" x14ac:dyDescent="0.45">
      <c r="H887" s="259"/>
      <c r="I887" s="260"/>
      <c r="J887" s="260"/>
      <c r="K887" s="260"/>
    </row>
  </sheetData>
  <autoFilter ref="A8:R876"/>
  <mergeCells count="18">
    <mergeCell ref="A1:Q1"/>
    <mergeCell ref="A2:Q2"/>
    <mergeCell ref="A3:Q3"/>
    <mergeCell ref="A4:Q4"/>
    <mergeCell ref="A5:A8"/>
    <mergeCell ref="B5:B8"/>
    <mergeCell ref="C5:D5"/>
    <mergeCell ref="F5:K5"/>
    <mergeCell ref="M5:Q5"/>
    <mergeCell ref="M6:Q6"/>
    <mergeCell ref="Q18:Q34"/>
    <mergeCell ref="O7:P7"/>
    <mergeCell ref="A9:B9"/>
    <mergeCell ref="A10:B10"/>
    <mergeCell ref="A11:B11"/>
    <mergeCell ref="A12:B12"/>
    <mergeCell ref="M18:M34"/>
    <mergeCell ref="N18:N34"/>
  </mergeCells>
  <pageMargins left="0.31496062992126" right="3.9370078740157501E-2" top="0.31496062992126" bottom="0.25" header="0.31496062992126" footer="0.31496062992126"/>
  <pageSetup paperSize="9" scale="60" fitToHeight="0" orientation="landscape" blackAndWhite="1" r:id="rId1"/>
  <headerFooter>
    <oddFooter>&amp;C&amp;"TH SarabunPSK,Bold"&amp;18 1.1 ทล.</oddFooter>
  </headerFooter>
  <rowBreaks count="38" manualBreakCount="38">
    <brk id="32" max="16" man="1"/>
    <brk id="56" max="16" man="1"/>
    <brk id="68" max="16" man="1"/>
    <brk id="84" max="16" man="1"/>
    <brk id="108" max="16" man="1"/>
    <brk id="127" max="16" man="1"/>
    <brk id="139" max="16" man="1"/>
    <brk id="159" max="16" man="1"/>
    <brk id="179" max="16" man="1"/>
    <brk id="198" max="16" man="1"/>
    <brk id="220" max="16" man="1"/>
    <brk id="239" max="16" man="1"/>
    <brk id="258" max="16" man="1"/>
    <brk id="277" max="16" man="1"/>
    <brk id="294" max="16" man="1"/>
    <brk id="312" max="16" man="1"/>
    <brk id="328" max="16" man="1"/>
    <brk id="343" max="16" man="1"/>
    <brk id="411" max="16" man="1"/>
    <brk id="427" max="16" man="1"/>
    <brk id="444" max="16" man="1"/>
    <brk id="460" max="16" man="1"/>
    <brk id="474" max="16" man="1"/>
    <brk id="490" max="16" man="1"/>
    <brk id="513" max="16" man="1"/>
    <brk id="564" max="16" man="1"/>
    <brk id="578" max="16" man="1"/>
    <brk id="604" max="16" man="1"/>
    <brk id="628" max="16" man="1"/>
    <brk id="650" max="16" man="1"/>
    <brk id="734" max="16" man="1"/>
    <brk id="763" max="16" man="1"/>
    <brk id="775" max="16" man="1"/>
    <brk id="811" max="16" man="1"/>
    <brk id="827" max="16" man="1"/>
    <brk id="844" max="16" man="1"/>
    <brk id="858" max="16" man="1"/>
    <brk id="86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รายละเอียด</vt:lpstr>
      <vt:lpstr>ตย.</vt:lpstr>
      <vt:lpstr>ตย.!Print_Area</vt:lpstr>
      <vt:lpstr>รายละเอียด!Print_Area</vt:lpstr>
      <vt:lpstr>ตย.!Print_Titles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sasiwimon</dc:creator>
  <cp:lastModifiedBy>Plan-100095</cp:lastModifiedBy>
  <cp:lastPrinted>2021-12-03T03:25:32Z</cp:lastPrinted>
  <dcterms:created xsi:type="dcterms:W3CDTF">2016-11-01T23:59:58Z</dcterms:created>
  <dcterms:modified xsi:type="dcterms:W3CDTF">2022-10-04T03:14:32Z</dcterms:modified>
</cp:coreProperties>
</file>